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kyuu\"/>
    </mc:Choice>
  </mc:AlternateContent>
  <xr:revisionPtr revIDLastSave="18" documentId="8_{8DBAF824-4E6F-4A14-B039-FA7350FFCD68}" xr6:coauthVersionLast="47" xr6:coauthVersionMax="47" xr10:uidLastSave="{E7F47B84-18DE-4C93-9B11-F8FE607DC2DB}"/>
  <bookViews>
    <workbookView xWindow="28680" yWindow="-120" windowWidth="29040" windowHeight="15720" tabRatio="944" xr2:uid="{00000000-000D-0000-FFFF-FFFF00000000}"/>
  </bookViews>
  <sheets>
    <sheet name="&lt;見本&gt;報告書(公共)" sheetId="5" r:id="rId1"/>
    <sheet name="&lt;見本&gt;行程表及び諸謝金等積算書(公共)" sheetId="1" r:id="rId2"/>
    <sheet name="報告書(公共)" sheetId="14" r:id="rId3"/>
    <sheet name="A(公共) " sheetId="29" r:id="rId4"/>
    <sheet name="B(公共) " sheetId="28" r:id="rId5"/>
    <sheet name="C(公共)" sheetId="19" r:id="rId6"/>
    <sheet name="(参考)諸謝金・宿泊費" sheetId="4" r:id="rId7"/>
  </sheets>
  <definedNames>
    <definedName name="_xlnm.Print_Area" localSheetId="1">'&lt;見本&gt;行程表及び諸謝金等積算書(公共)'!$A$1:$AH$14</definedName>
    <definedName name="_xlnm.Print_Area" localSheetId="0">'&lt;見本&gt;報告書(公共)'!$A$1:$AI$48</definedName>
    <definedName name="_xlnm.Print_Area" localSheetId="3">'A(公共) '!$A$1:$AH$27</definedName>
    <definedName name="_xlnm.Print_Area" localSheetId="4">'B(公共) '!$A$1:$AH$27</definedName>
    <definedName name="_xlnm.Print_Area" localSheetId="5">'C(公共)'!$A$1:$AH$27</definedName>
    <definedName name="_xlnm.Print_Area" localSheetId="2">'報告書(公共)'!$A$1:$AI$48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9" i="29" l="1"/>
  <c r="AF9" i="29"/>
  <c r="AD9" i="29"/>
  <c r="AC9" i="29"/>
  <c r="AB9" i="29"/>
  <c r="AA9" i="29"/>
  <c r="Z9" i="29"/>
  <c r="Y9" i="29"/>
  <c r="X9" i="29"/>
  <c r="W9" i="29"/>
  <c r="V9" i="29"/>
  <c r="AD23" i="19"/>
  <c r="AD20" i="19"/>
  <c r="AD23" i="28"/>
  <c r="AD19" i="28"/>
  <c r="AD23" i="29"/>
  <c r="AD22" i="19"/>
  <c r="AD21" i="19"/>
  <c r="AD19" i="19"/>
  <c r="AD18" i="19"/>
  <c r="AD17" i="19"/>
  <c r="AD16" i="19"/>
  <c r="AD22" i="28"/>
  <c r="AD21" i="28"/>
  <c r="AD20" i="28"/>
  <c r="AD18" i="28"/>
  <c r="AD17" i="28"/>
  <c r="AD16" i="28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C15" i="29"/>
  <c r="AC14" i="29"/>
  <c r="AC13" i="29"/>
  <c r="AC12" i="29"/>
  <c r="AC11" i="29"/>
  <c r="AC10" i="29"/>
  <c r="AC16" i="29"/>
  <c r="P24" i="19"/>
  <c r="AF23" i="19" l="1"/>
  <c r="AF22" i="19"/>
  <c r="AF21" i="19"/>
  <c r="AF20" i="19"/>
  <c r="AF19" i="19"/>
  <c r="AF18" i="19"/>
  <c r="AF17" i="19"/>
  <c r="AF16" i="19"/>
  <c r="AF15" i="19"/>
  <c r="AF14" i="19"/>
  <c r="AF13" i="19"/>
  <c r="AF12" i="19"/>
  <c r="AF11" i="1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AF9" i="19"/>
  <c r="R10" i="19"/>
  <c r="T10" i="19" s="1"/>
  <c r="AG10" i="19" s="1"/>
  <c r="R11" i="19"/>
  <c r="R12" i="19"/>
  <c r="R13" i="19"/>
  <c r="U13" i="19" s="1"/>
  <c r="R14" i="19"/>
  <c r="R15" i="19"/>
  <c r="R16" i="19"/>
  <c r="R17" i="19"/>
  <c r="U17" i="19" s="1"/>
  <c r="R18" i="19"/>
  <c r="R19" i="19"/>
  <c r="R20" i="19"/>
  <c r="R21" i="19"/>
  <c r="U21" i="19" s="1"/>
  <c r="R22" i="19"/>
  <c r="R23" i="19"/>
  <c r="R9" i="19"/>
  <c r="R10" i="28"/>
  <c r="R11" i="28"/>
  <c r="R12" i="28"/>
  <c r="R13" i="28"/>
  <c r="T13" i="28" s="1"/>
  <c r="AG13" i="28" s="1"/>
  <c r="R14" i="28"/>
  <c r="R15" i="28"/>
  <c r="R16" i="28"/>
  <c r="R17" i="28"/>
  <c r="U17" i="28" s="1"/>
  <c r="R18" i="28"/>
  <c r="R19" i="28"/>
  <c r="R20" i="28"/>
  <c r="R21" i="28"/>
  <c r="U21" i="28" s="1"/>
  <c r="R22" i="28"/>
  <c r="R23" i="28"/>
  <c r="R9" i="28"/>
  <c r="AF9" i="28" s="1"/>
  <c r="R9" i="29"/>
  <c r="R10" i="29"/>
  <c r="R11" i="29"/>
  <c r="R12" i="29"/>
  <c r="R13" i="29"/>
  <c r="U13" i="29" s="1"/>
  <c r="R14" i="29"/>
  <c r="R15" i="29"/>
  <c r="R16" i="29"/>
  <c r="R17" i="29"/>
  <c r="U17" i="29" s="1"/>
  <c r="R18" i="29"/>
  <c r="R19" i="29"/>
  <c r="R20" i="29"/>
  <c r="R21" i="29"/>
  <c r="U21" i="29" s="1"/>
  <c r="R22" i="29"/>
  <c r="R23" i="29"/>
  <c r="AE9" i="29"/>
  <c r="T10" i="28"/>
  <c r="AG10" i="28" s="1"/>
  <c r="T12" i="28"/>
  <c r="T14" i="28"/>
  <c r="AG14" i="28" s="1"/>
  <c r="T15" i="28"/>
  <c r="AG15" i="28" s="1"/>
  <c r="T16" i="28"/>
  <c r="T18" i="28"/>
  <c r="AG18" i="28" s="1"/>
  <c r="T19" i="28"/>
  <c r="T20" i="28"/>
  <c r="T22" i="28"/>
  <c r="AG22" i="28" s="1"/>
  <c r="T23" i="28"/>
  <c r="AG23" i="28" s="1"/>
  <c r="AG12" i="28"/>
  <c r="AG16" i="28"/>
  <c r="AG19" i="28"/>
  <c r="AG20" i="28"/>
  <c r="T11" i="29"/>
  <c r="AG11" i="29" s="1"/>
  <c r="X11" i="1"/>
  <c r="Y11" i="1"/>
  <c r="Z11" i="1"/>
  <c r="AA11" i="1"/>
  <c r="AB11" i="1"/>
  <c r="AC11" i="1"/>
  <c r="K11" i="1"/>
  <c r="L11" i="1"/>
  <c r="M11" i="1"/>
  <c r="N11" i="1"/>
  <c r="O11" i="1"/>
  <c r="P11" i="1"/>
  <c r="Q11" i="1"/>
  <c r="S11" i="1"/>
  <c r="J11" i="1"/>
  <c r="I11" i="1"/>
  <c r="AG6" i="1"/>
  <c r="AE6" i="1"/>
  <c r="AC6" i="1"/>
  <c r="Y6" i="1"/>
  <c r="V6" i="1"/>
  <c r="AG5" i="1"/>
  <c r="AC5" i="1"/>
  <c r="X5" i="1"/>
  <c r="AG10" i="1" s="1"/>
  <c r="AF10" i="1"/>
  <c r="AD10" i="1"/>
  <c r="AC10" i="1"/>
  <c r="AB10" i="1"/>
  <c r="AA10" i="1"/>
  <c r="Z10" i="1"/>
  <c r="Y10" i="1"/>
  <c r="X10" i="1"/>
  <c r="W10" i="1"/>
  <c r="V10" i="1"/>
  <c r="T10" i="1"/>
  <c r="R10" i="1"/>
  <c r="U10" i="1" s="1"/>
  <c r="AF9" i="1"/>
  <c r="AF11" i="1" s="1"/>
  <c r="AD9" i="1"/>
  <c r="AD11" i="1" s="1"/>
  <c r="V43" i="5" s="1"/>
  <c r="AC9" i="1"/>
  <c r="AB9" i="1"/>
  <c r="AA9" i="1"/>
  <c r="Z9" i="1"/>
  <c r="Y9" i="1"/>
  <c r="X9" i="1"/>
  <c r="W9" i="1"/>
  <c r="W11" i="1" s="1"/>
  <c r="V9" i="1"/>
  <c r="V11" i="1" s="1"/>
  <c r="R9" i="1"/>
  <c r="AH7" i="1"/>
  <c r="AG7" i="1"/>
  <c r="AE7" i="1"/>
  <c r="AC7" i="1"/>
  <c r="AB7" i="1"/>
  <c r="AA7" i="1"/>
  <c r="Z7" i="1"/>
  <c r="Y7" i="1"/>
  <c r="X7" i="1"/>
  <c r="W7" i="1"/>
  <c r="V7" i="1"/>
  <c r="B5" i="29"/>
  <c r="B6" i="29"/>
  <c r="B5" i="28"/>
  <c r="B6" i="28"/>
  <c r="S24" i="29"/>
  <c r="Q24" i="29"/>
  <c r="O24" i="29"/>
  <c r="N24" i="29"/>
  <c r="M24" i="29"/>
  <c r="L24" i="29"/>
  <c r="K24" i="29"/>
  <c r="J24" i="29"/>
  <c r="I24" i="29"/>
  <c r="AC23" i="29"/>
  <c r="AB23" i="29"/>
  <c r="AA23" i="29"/>
  <c r="Z23" i="29"/>
  <c r="Y23" i="29"/>
  <c r="X23" i="29"/>
  <c r="W23" i="29"/>
  <c r="V23" i="29"/>
  <c r="AE23" i="29"/>
  <c r="AH23" i="29" s="1"/>
  <c r="AC22" i="29"/>
  <c r="AB22" i="29"/>
  <c r="AA22" i="29"/>
  <c r="Z22" i="29"/>
  <c r="Y22" i="29"/>
  <c r="X22" i="29"/>
  <c r="W22" i="29"/>
  <c r="V22" i="29"/>
  <c r="AE22" i="29"/>
  <c r="AH22" i="29" s="1"/>
  <c r="AB21" i="29"/>
  <c r="AA21" i="29"/>
  <c r="Z21" i="29"/>
  <c r="Y21" i="29"/>
  <c r="X21" i="29"/>
  <c r="W21" i="29"/>
  <c r="V21" i="29"/>
  <c r="AC21" i="29"/>
  <c r="AB20" i="29"/>
  <c r="AA20" i="29"/>
  <c r="Z20" i="29"/>
  <c r="Y20" i="29"/>
  <c r="X20" i="29"/>
  <c r="W20" i="29"/>
  <c r="V20" i="29"/>
  <c r="AE20" i="29"/>
  <c r="AH20" i="29" s="1"/>
  <c r="AC19" i="29"/>
  <c r="AB19" i="29"/>
  <c r="AA19" i="29"/>
  <c r="Z19" i="29"/>
  <c r="Y19" i="29"/>
  <c r="X19" i="29"/>
  <c r="W19" i="29"/>
  <c r="V19" i="29"/>
  <c r="AE19" i="29"/>
  <c r="AH19" i="29" s="1"/>
  <c r="AC18" i="29"/>
  <c r="AB18" i="29"/>
  <c r="AA18" i="29"/>
  <c r="Z18" i="29"/>
  <c r="Y18" i="29"/>
  <c r="X18" i="29"/>
  <c r="W18" i="29"/>
  <c r="V18" i="29"/>
  <c r="AE18" i="29"/>
  <c r="AH18" i="29" s="1"/>
  <c r="AB17" i="29"/>
  <c r="AA17" i="29"/>
  <c r="Z17" i="29"/>
  <c r="Y17" i="29"/>
  <c r="X17" i="29"/>
  <c r="W17" i="29"/>
  <c r="V17" i="29"/>
  <c r="AC17" i="29"/>
  <c r="AB16" i="29"/>
  <c r="AA16" i="29"/>
  <c r="Z16" i="29"/>
  <c r="Y16" i="29"/>
  <c r="X16" i="29"/>
  <c r="W16" i="29"/>
  <c r="V16" i="29"/>
  <c r="U16" i="29"/>
  <c r="AB15" i="29"/>
  <c r="AA15" i="29"/>
  <c r="Z15" i="29"/>
  <c r="Y15" i="29"/>
  <c r="X15" i="29"/>
  <c r="W15" i="29"/>
  <c r="V15" i="29"/>
  <c r="AE15" i="29"/>
  <c r="AH15" i="29" s="1"/>
  <c r="AB14" i="29"/>
  <c r="AA14" i="29"/>
  <c r="Z14" i="29"/>
  <c r="Y14" i="29"/>
  <c r="X14" i="29"/>
  <c r="W14" i="29"/>
  <c r="V14" i="29"/>
  <c r="AE14" i="29"/>
  <c r="AH14" i="29" s="1"/>
  <c r="AB13" i="29"/>
  <c r="AA13" i="29"/>
  <c r="Z13" i="29"/>
  <c r="Y13" i="29"/>
  <c r="X13" i="29"/>
  <c r="W13" i="29"/>
  <c r="V13" i="29"/>
  <c r="AB12" i="29"/>
  <c r="AA12" i="29"/>
  <c r="Z12" i="29"/>
  <c r="Y12" i="29"/>
  <c r="X12" i="29"/>
  <c r="W12" i="29"/>
  <c r="V12" i="29"/>
  <c r="AE12" i="29"/>
  <c r="AH12" i="29" s="1"/>
  <c r="AB11" i="29"/>
  <c r="AA11" i="29"/>
  <c r="Z11" i="29"/>
  <c r="Y11" i="29"/>
  <c r="X11" i="29"/>
  <c r="W11" i="29"/>
  <c r="V11" i="29"/>
  <c r="AE11" i="29"/>
  <c r="AH11" i="29" s="1"/>
  <c r="P24" i="29"/>
  <c r="AB10" i="29"/>
  <c r="AA10" i="29"/>
  <c r="Z10" i="29"/>
  <c r="Y10" i="29"/>
  <c r="X10" i="29"/>
  <c r="W10" i="29"/>
  <c r="V10" i="29"/>
  <c r="AE10" i="29"/>
  <c r="AH10" i="29" s="1"/>
  <c r="AH7" i="29"/>
  <c r="AG7" i="29"/>
  <c r="AE7" i="29"/>
  <c r="AC7" i="29"/>
  <c r="AB7" i="29"/>
  <c r="AA7" i="29"/>
  <c r="Z7" i="29"/>
  <c r="Y7" i="29"/>
  <c r="X7" i="29"/>
  <c r="W7" i="29"/>
  <c r="V7" i="29"/>
  <c r="AG6" i="29"/>
  <c r="AE6" i="29"/>
  <c r="AC6" i="29"/>
  <c r="Y6" i="29"/>
  <c r="V6" i="29"/>
  <c r="AG5" i="29"/>
  <c r="AC5" i="29"/>
  <c r="X5" i="29"/>
  <c r="S24" i="28"/>
  <c r="Q24" i="28"/>
  <c r="O24" i="28"/>
  <c r="N24" i="28"/>
  <c r="M24" i="28"/>
  <c r="L24" i="28"/>
  <c r="K24" i="28"/>
  <c r="J24" i="28"/>
  <c r="I24" i="28"/>
  <c r="AC23" i="28"/>
  <c r="AB23" i="28"/>
  <c r="AA23" i="28"/>
  <c r="Z23" i="28"/>
  <c r="Y23" i="28"/>
  <c r="X23" i="28"/>
  <c r="W23" i="28"/>
  <c r="V23" i="28"/>
  <c r="U23" i="28"/>
  <c r="AE23" i="28"/>
  <c r="AH23" i="28" s="1"/>
  <c r="AC22" i="28"/>
  <c r="AB22" i="28"/>
  <c r="AA22" i="28"/>
  <c r="Z22" i="28"/>
  <c r="Y22" i="28"/>
  <c r="X22" i="28"/>
  <c r="W22" i="28"/>
  <c r="V22" i="28"/>
  <c r="U22" i="28"/>
  <c r="AE22" i="28"/>
  <c r="AH22" i="28" s="1"/>
  <c r="AB21" i="28"/>
  <c r="AA21" i="28"/>
  <c r="Z21" i="28"/>
  <c r="Y21" i="28"/>
  <c r="X21" i="28"/>
  <c r="W21" i="28"/>
  <c r="V21" i="28"/>
  <c r="AC21" i="28"/>
  <c r="AB20" i="28"/>
  <c r="AA20" i="28"/>
  <c r="Z20" i="28"/>
  <c r="Y20" i="28"/>
  <c r="X20" i="28"/>
  <c r="W20" i="28"/>
  <c r="V20" i="28"/>
  <c r="U20" i="28"/>
  <c r="AC19" i="28"/>
  <c r="AB19" i="28"/>
  <c r="AA19" i="28"/>
  <c r="Z19" i="28"/>
  <c r="Y19" i="28"/>
  <c r="X19" i="28"/>
  <c r="W19" i="28"/>
  <c r="V19" i="28"/>
  <c r="U19" i="28"/>
  <c r="AE19" i="28"/>
  <c r="AH19" i="28" s="1"/>
  <c r="AC18" i="28"/>
  <c r="AB18" i="28"/>
  <c r="AA18" i="28"/>
  <c r="Z18" i="28"/>
  <c r="Y18" i="28"/>
  <c r="X18" i="28"/>
  <c r="W18" i="28"/>
  <c r="V18" i="28"/>
  <c r="U18" i="28"/>
  <c r="AE18" i="28"/>
  <c r="AH18" i="28" s="1"/>
  <c r="AB17" i="28"/>
  <c r="AA17" i="28"/>
  <c r="Z17" i="28"/>
  <c r="Y17" i="28"/>
  <c r="X17" i="28"/>
  <c r="W17" i="28"/>
  <c r="V17" i="28"/>
  <c r="AC17" i="28"/>
  <c r="AB16" i="28"/>
  <c r="AA16" i="28"/>
  <c r="Z16" i="28"/>
  <c r="Y16" i="28"/>
  <c r="X16" i="28"/>
  <c r="W16" i="28"/>
  <c r="V16" i="28"/>
  <c r="U16" i="28"/>
  <c r="AC15" i="28"/>
  <c r="AD15" i="28" s="1"/>
  <c r="AB15" i="28"/>
  <c r="AA15" i="28"/>
  <c r="Z15" i="28"/>
  <c r="Y15" i="28"/>
  <c r="X15" i="28"/>
  <c r="W15" i="28"/>
  <c r="V15" i="28"/>
  <c r="U15" i="28"/>
  <c r="AE15" i="28"/>
  <c r="AH15" i="28" s="1"/>
  <c r="AC14" i="28"/>
  <c r="AD14" i="28" s="1"/>
  <c r="AB14" i="28"/>
  <c r="AA14" i="28"/>
  <c r="Z14" i="28"/>
  <c r="Y14" i="28"/>
  <c r="X14" i="28"/>
  <c r="W14" i="28"/>
  <c r="V14" i="28"/>
  <c r="U14" i="28"/>
  <c r="AE14" i="28"/>
  <c r="AH14" i="28" s="1"/>
  <c r="AB13" i="28"/>
  <c r="AA13" i="28"/>
  <c r="Z13" i="28"/>
  <c r="Y13" i="28"/>
  <c r="X13" i="28"/>
  <c r="W13" i="28"/>
  <c r="V13" i="28"/>
  <c r="U13" i="28"/>
  <c r="AC13" i="28"/>
  <c r="AD13" i="28" s="1"/>
  <c r="AB12" i="28"/>
  <c r="AA12" i="28"/>
  <c r="Z12" i="28"/>
  <c r="Y12" i="28"/>
  <c r="X12" i="28"/>
  <c r="W12" i="28"/>
  <c r="V12" i="28"/>
  <c r="AE12" i="28"/>
  <c r="AH12" i="28" s="1"/>
  <c r="AC11" i="28"/>
  <c r="AD11" i="28" s="1"/>
  <c r="AB11" i="28"/>
  <c r="AA11" i="28"/>
  <c r="Z11" i="28"/>
  <c r="Y11" i="28"/>
  <c r="X11" i="28"/>
  <c r="W11" i="28"/>
  <c r="V11" i="28"/>
  <c r="AE11" i="28"/>
  <c r="AH11" i="28" s="1"/>
  <c r="P24" i="28"/>
  <c r="AC10" i="28"/>
  <c r="AD10" i="28" s="1"/>
  <c r="AB10" i="28"/>
  <c r="AA10" i="28"/>
  <c r="Z10" i="28"/>
  <c r="Y10" i="28"/>
  <c r="X10" i="28"/>
  <c r="W10" i="28"/>
  <c r="V10" i="28"/>
  <c r="AE10" i="28"/>
  <c r="AH10" i="28" s="1"/>
  <c r="AC9" i="28"/>
  <c r="AD9" i="28" s="1"/>
  <c r="AB9" i="28"/>
  <c r="AA9" i="28"/>
  <c r="Z9" i="28"/>
  <c r="Y9" i="28"/>
  <c r="X9" i="28"/>
  <c r="W9" i="28"/>
  <c r="V9" i="28"/>
  <c r="AH7" i="28"/>
  <c r="AG7" i="28"/>
  <c r="AE7" i="28"/>
  <c r="AC7" i="28"/>
  <c r="AB7" i="28"/>
  <c r="AA7" i="28"/>
  <c r="Z7" i="28"/>
  <c r="Y7" i="28"/>
  <c r="X7" i="28"/>
  <c r="W7" i="28"/>
  <c r="V7" i="28"/>
  <c r="AG6" i="28"/>
  <c r="AE6" i="28"/>
  <c r="AC6" i="28"/>
  <c r="Y6" i="28"/>
  <c r="V6" i="28"/>
  <c r="AG5" i="28"/>
  <c r="AC5" i="28"/>
  <c r="X5" i="28"/>
  <c r="AG6" i="19"/>
  <c r="S24" i="19"/>
  <c r="Q24" i="19"/>
  <c r="O24" i="19"/>
  <c r="N24" i="19"/>
  <c r="M24" i="19"/>
  <c r="L24" i="19"/>
  <c r="K24" i="19"/>
  <c r="J24" i="19"/>
  <c r="I24" i="19"/>
  <c r="AC23" i="19"/>
  <c r="AB23" i="19"/>
  <c r="AA23" i="19"/>
  <c r="Z23" i="19"/>
  <c r="Y23" i="19"/>
  <c r="X23" i="19"/>
  <c r="W23" i="19"/>
  <c r="V23" i="19"/>
  <c r="AE23" i="19"/>
  <c r="AH23" i="19" s="1"/>
  <c r="AC22" i="19"/>
  <c r="AB22" i="19"/>
  <c r="AA22" i="19"/>
  <c r="Z22" i="19"/>
  <c r="Y22" i="19"/>
  <c r="X22" i="19"/>
  <c r="W22" i="19"/>
  <c r="V22" i="19"/>
  <c r="U22" i="19"/>
  <c r="AC21" i="19"/>
  <c r="AB21" i="19"/>
  <c r="AA21" i="19"/>
  <c r="Z21" i="19"/>
  <c r="Y21" i="19"/>
  <c r="X21" i="19"/>
  <c r="W21" i="19"/>
  <c r="V21" i="19"/>
  <c r="AC20" i="19"/>
  <c r="AB20" i="19"/>
  <c r="AA20" i="19"/>
  <c r="Z20" i="19"/>
  <c r="Y20" i="19"/>
  <c r="X20" i="19"/>
  <c r="W20" i="19"/>
  <c r="V20" i="19"/>
  <c r="T20" i="19"/>
  <c r="AG20" i="19" s="1"/>
  <c r="AC19" i="19"/>
  <c r="AB19" i="19"/>
  <c r="AA19" i="19"/>
  <c r="Z19" i="19"/>
  <c r="Y19" i="19"/>
  <c r="X19" i="19"/>
  <c r="W19" i="19"/>
  <c r="V19" i="19"/>
  <c r="T19" i="19"/>
  <c r="AG19" i="19" s="1"/>
  <c r="AC18" i="19"/>
  <c r="AB18" i="19"/>
  <c r="AA18" i="19"/>
  <c r="Z18" i="19"/>
  <c r="Y18" i="19"/>
  <c r="X18" i="19"/>
  <c r="W18" i="19"/>
  <c r="V18" i="19"/>
  <c r="T18" i="19"/>
  <c r="AG18" i="19" s="1"/>
  <c r="AC17" i="19"/>
  <c r="AB17" i="19"/>
  <c r="AA17" i="19"/>
  <c r="Z17" i="19"/>
  <c r="Y17" i="19"/>
  <c r="X17" i="19"/>
  <c r="W17" i="19"/>
  <c r="V17" i="19"/>
  <c r="AC16" i="19"/>
  <c r="AB16" i="19"/>
  <c r="AA16" i="19"/>
  <c r="Z16" i="19"/>
  <c r="Y16" i="19"/>
  <c r="X16" i="19"/>
  <c r="W16" i="19"/>
  <c r="V16" i="19"/>
  <c r="T16" i="19"/>
  <c r="AG16" i="19" s="1"/>
  <c r="AC15" i="19"/>
  <c r="AD15" i="19" s="1"/>
  <c r="AB15" i="19"/>
  <c r="AA15" i="19"/>
  <c r="Z15" i="19"/>
  <c r="Y15" i="19"/>
  <c r="X15" i="19"/>
  <c r="W15" i="19"/>
  <c r="V15" i="19"/>
  <c r="AE15" i="19"/>
  <c r="AH15" i="19" s="1"/>
  <c r="AC14" i="19"/>
  <c r="AD14" i="19" s="1"/>
  <c r="AB14" i="19"/>
  <c r="AA14" i="19"/>
  <c r="Z14" i="19"/>
  <c r="Y14" i="19"/>
  <c r="X14" i="19"/>
  <c r="W14" i="19"/>
  <c r="V14" i="19"/>
  <c r="AE14" i="19"/>
  <c r="AH14" i="19" s="1"/>
  <c r="AC13" i="19"/>
  <c r="AD13" i="19" s="1"/>
  <c r="AB13" i="19"/>
  <c r="AA13" i="19"/>
  <c r="Z13" i="19"/>
  <c r="Y13" i="19"/>
  <c r="X13" i="19"/>
  <c r="W13" i="19"/>
  <c r="V13" i="19"/>
  <c r="AB12" i="19"/>
  <c r="AA12" i="19"/>
  <c r="Z12" i="19"/>
  <c r="Y12" i="19"/>
  <c r="X12" i="19"/>
  <c r="W12" i="19"/>
  <c r="V12" i="19"/>
  <c r="T12" i="19"/>
  <c r="AG12" i="19" s="1"/>
  <c r="AC11" i="19"/>
  <c r="AD11" i="19" s="1"/>
  <c r="AB11" i="19"/>
  <c r="AA11" i="19"/>
  <c r="Z11" i="19"/>
  <c r="Y11" i="19"/>
  <c r="X11" i="19"/>
  <c r="W11" i="19"/>
  <c r="V11" i="19"/>
  <c r="AE11" i="19"/>
  <c r="AH11" i="19" s="1"/>
  <c r="AC10" i="19"/>
  <c r="AD10" i="19" s="1"/>
  <c r="AB10" i="19"/>
  <c r="AA10" i="19"/>
  <c r="Z10" i="19"/>
  <c r="Y10" i="19"/>
  <c r="X10" i="19"/>
  <c r="W10" i="19"/>
  <c r="V10" i="19"/>
  <c r="AC9" i="19"/>
  <c r="AD9" i="19" s="1"/>
  <c r="AB9" i="19"/>
  <c r="AA9" i="19"/>
  <c r="Z9" i="19"/>
  <c r="Y9" i="19"/>
  <c r="X9" i="19"/>
  <c r="W9" i="19"/>
  <c r="V9" i="19"/>
  <c r="AE9" i="19"/>
  <c r="AH9" i="19" s="1"/>
  <c r="AH7" i="19"/>
  <c r="AG7" i="19"/>
  <c r="AE7" i="19"/>
  <c r="AC7" i="19"/>
  <c r="AB7" i="19"/>
  <c r="AA7" i="19"/>
  <c r="Z7" i="19"/>
  <c r="Y7" i="19"/>
  <c r="X7" i="19"/>
  <c r="W7" i="19"/>
  <c r="V7" i="19"/>
  <c r="AE6" i="19"/>
  <c r="AC6" i="19"/>
  <c r="Y6" i="19"/>
  <c r="V6" i="19"/>
  <c r="B6" i="19"/>
  <c r="AG5" i="19"/>
  <c r="AC5" i="19"/>
  <c r="X5" i="19"/>
  <c r="B5" i="19"/>
  <c r="AE41" i="14"/>
  <c r="AE40" i="14"/>
  <c r="AE39" i="14"/>
  <c r="AE38" i="14"/>
  <c r="V13" i="14"/>
  <c r="V12" i="14"/>
  <c r="B6" i="1"/>
  <c r="B5" i="1"/>
  <c r="M43" i="5"/>
  <c r="AE41" i="5"/>
  <c r="AE40" i="5"/>
  <c r="AE39" i="5"/>
  <c r="AE38" i="5"/>
  <c r="V13" i="5"/>
  <c r="V12" i="5"/>
  <c r="AF10" i="19" l="1"/>
  <c r="AE9" i="28"/>
  <c r="T21" i="28"/>
  <c r="AG21" i="28" s="1"/>
  <c r="T17" i="28"/>
  <c r="AG17" i="28" s="1"/>
  <c r="T11" i="28"/>
  <c r="AG11" i="28" s="1"/>
  <c r="T10" i="29"/>
  <c r="AG10" i="29" s="1"/>
  <c r="U9" i="19"/>
  <c r="T23" i="19"/>
  <c r="AG23" i="19" s="1"/>
  <c r="T15" i="19"/>
  <c r="AG15" i="19" s="1"/>
  <c r="U23" i="19"/>
  <c r="U19" i="19"/>
  <c r="U15" i="19"/>
  <c r="T22" i="19"/>
  <c r="AG22" i="19" s="1"/>
  <c r="T14" i="19"/>
  <c r="AG14" i="19" s="1"/>
  <c r="AE13" i="19"/>
  <c r="AH13" i="19" s="1"/>
  <c r="AE16" i="19"/>
  <c r="AH16" i="19" s="1"/>
  <c r="AE17" i="19"/>
  <c r="AH17" i="19" s="1"/>
  <c r="AE18" i="19"/>
  <c r="AH18" i="19" s="1"/>
  <c r="AE19" i="19"/>
  <c r="AH19" i="19" s="1"/>
  <c r="AE20" i="19"/>
  <c r="AH20" i="19" s="1"/>
  <c r="AE21" i="19"/>
  <c r="AH21" i="19" s="1"/>
  <c r="AE22" i="19"/>
  <c r="AH22" i="19" s="1"/>
  <c r="U18" i="19"/>
  <c r="U14" i="19"/>
  <c r="T21" i="19"/>
  <c r="AG21" i="19" s="1"/>
  <c r="T17" i="19"/>
  <c r="AG17" i="19" s="1"/>
  <c r="T13" i="19"/>
  <c r="AG13" i="19" s="1"/>
  <c r="U20" i="19"/>
  <c r="U16" i="19"/>
  <c r="T9" i="19"/>
  <c r="AG9" i="19" s="1"/>
  <c r="Y24" i="19"/>
  <c r="AC12" i="19"/>
  <c r="U19" i="29"/>
  <c r="T23" i="29"/>
  <c r="AG23" i="29" s="1"/>
  <c r="T19" i="29"/>
  <c r="AG19" i="29" s="1"/>
  <c r="T15" i="29"/>
  <c r="AG15" i="29" s="1"/>
  <c r="U18" i="29"/>
  <c r="U22" i="29"/>
  <c r="T22" i="29"/>
  <c r="AG22" i="29" s="1"/>
  <c r="T18" i="29"/>
  <c r="AG18" i="29" s="1"/>
  <c r="T14" i="29"/>
  <c r="AG14" i="29" s="1"/>
  <c r="U14" i="29"/>
  <c r="T21" i="29"/>
  <c r="AG21" i="29" s="1"/>
  <c r="T17" i="29"/>
  <c r="AG17" i="29" s="1"/>
  <c r="T13" i="29"/>
  <c r="AG13" i="29" s="1"/>
  <c r="T20" i="29"/>
  <c r="AG20" i="29" s="1"/>
  <c r="T16" i="29"/>
  <c r="AG16" i="29" s="1"/>
  <c r="T12" i="29"/>
  <c r="AG12" i="29" s="1"/>
  <c r="Y24" i="28"/>
  <c r="T11" i="19"/>
  <c r="AG11" i="19" s="1"/>
  <c r="W24" i="19"/>
  <c r="U12" i="19"/>
  <c r="AE12" i="19"/>
  <c r="AH12" i="19" s="1"/>
  <c r="AB24" i="19"/>
  <c r="Z24" i="19"/>
  <c r="AA24" i="19"/>
  <c r="V24" i="19"/>
  <c r="X24" i="19"/>
  <c r="U11" i="19"/>
  <c r="AE10" i="19"/>
  <c r="U10" i="19"/>
  <c r="AB24" i="28"/>
  <c r="X24" i="28"/>
  <c r="M43" i="14"/>
  <c r="AA24" i="28"/>
  <c r="Z24" i="28"/>
  <c r="U11" i="28"/>
  <c r="U10" i="28"/>
  <c r="W24" i="28"/>
  <c r="AF24" i="28"/>
  <c r="T9" i="28"/>
  <c r="U9" i="28"/>
  <c r="V24" i="28"/>
  <c r="AA24" i="29"/>
  <c r="Z24" i="29"/>
  <c r="U23" i="29"/>
  <c r="AB24" i="29"/>
  <c r="U15" i="29"/>
  <c r="Y24" i="29"/>
  <c r="T9" i="29"/>
  <c r="U11" i="29"/>
  <c r="X24" i="29"/>
  <c r="U10" i="29"/>
  <c r="W24" i="29"/>
  <c r="V24" i="29"/>
  <c r="U9" i="29"/>
  <c r="AE43" i="5"/>
  <c r="AE9" i="1"/>
  <c r="AE10" i="1"/>
  <c r="AH10" i="1" s="1"/>
  <c r="T9" i="1"/>
  <c r="U9" i="1"/>
  <c r="U11" i="1" s="1"/>
  <c r="O13" i="1" s="1"/>
  <c r="AE16" i="29"/>
  <c r="AH16" i="29" s="1"/>
  <c r="AE13" i="29"/>
  <c r="AH13" i="29" s="1"/>
  <c r="U12" i="29"/>
  <c r="U20" i="29"/>
  <c r="AC20" i="29"/>
  <c r="AE17" i="29"/>
  <c r="AH17" i="29" s="1"/>
  <c r="AE21" i="29"/>
  <c r="AH21" i="29" s="1"/>
  <c r="AH9" i="28"/>
  <c r="AE16" i="28"/>
  <c r="AH16" i="28" s="1"/>
  <c r="AE20" i="28"/>
  <c r="AH20" i="28" s="1"/>
  <c r="AE13" i="28"/>
  <c r="AH13" i="28" s="1"/>
  <c r="AE17" i="28"/>
  <c r="AH17" i="28" s="1"/>
  <c r="AE21" i="28"/>
  <c r="AH21" i="28" s="1"/>
  <c r="U12" i="28"/>
  <c r="AC12" i="28"/>
  <c r="AD12" i="28" s="1"/>
  <c r="AC16" i="28"/>
  <c r="AC20" i="28"/>
  <c r="AC24" i="28" l="1"/>
  <c r="AC24" i="19"/>
  <c r="AD12" i="19"/>
  <c r="AD24" i="19" s="1"/>
  <c r="AD24" i="28"/>
  <c r="U24" i="19"/>
  <c r="O26" i="19" s="1"/>
  <c r="AF24" i="19"/>
  <c r="AH10" i="19"/>
  <c r="AH24" i="19" s="1"/>
  <c r="U24" i="28"/>
  <c r="O26" i="28" s="1"/>
  <c r="AG9" i="28"/>
  <c r="AG9" i="29"/>
  <c r="AF24" i="29"/>
  <c r="U24" i="29"/>
  <c r="O26" i="29" s="1"/>
  <c r="AH9" i="1"/>
  <c r="M42" i="5"/>
  <c r="AG9" i="1"/>
  <c r="AC24" i="29"/>
  <c r="AD24" i="29"/>
  <c r="AH24" i="29"/>
  <c r="AH24" i="28"/>
  <c r="AB26" i="28" l="1"/>
  <c r="AB27" i="28" s="1"/>
  <c r="V43" i="14"/>
  <c r="AE43" i="14" s="1"/>
  <c r="M42" i="14"/>
  <c r="J37" i="14" s="1"/>
  <c r="AB26" i="19"/>
  <c r="AB27" i="19" s="1"/>
  <c r="AB26" i="29"/>
  <c r="AB27" i="29" s="1"/>
  <c r="AH11" i="1"/>
  <c r="AB13" i="1" s="1"/>
  <c r="AB14" i="1" s="1"/>
  <c r="J37" i="5"/>
  <c r="V42" i="14" l="1"/>
  <c r="V37" i="14" s="1"/>
  <c r="V42" i="5"/>
  <c r="AE42" i="14" l="1"/>
  <c r="AE37" i="14" s="1"/>
  <c r="V37" i="5"/>
  <c r="AE42" i="5"/>
  <c r="AE37" i="5" s="1"/>
</calcChain>
</file>

<file path=xl/sharedStrings.xml><?xml version="1.0" encoding="utf-8"?>
<sst xmlns="http://schemas.openxmlformats.org/spreadsheetml/2006/main" count="604" uniqueCount="198">
  <si>
    <t>７．添付書類（４）その他博報堂プロダクツが指示する書面等</t>
  </si>
  <si>
    <t>　（実施細目第３条　第１項第二号　イ関係）</t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</si>
  <si>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研修等開催実績報告書&lt;公共交通機関を使用する場合&gt;</t>
    </r>
    <rPh sb="0" eb="2">
      <t>ミホン</t>
    </rPh>
    <rPh sb="5" eb="6">
      <t>トウ</t>
    </rPh>
    <rPh sb="6" eb="8">
      <t>カイサイ</t>
    </rPh>
    <rPh sb="8" eb="10">
      <t>ジッセキ</t>
    </rPh>
    <rPh sb="10" eb="13">
      <t>ホウコクショ</t>
    </rPh>
    <phoneticPr fontId="5"/>
  </si>
  <si>
    <t>施設名</t>
  </si>
  <si>
    <t>社会福祉法人国交会自動車苑</t>
  </si>
  <si>
    <t>代表者名</t>
    <rPh sb="0" eb="4">
      <t>ダイヒョウシャメイ</t>
    </rPh>
    <phoneticPr fontId="6"/>
  </si>
  <si>
    <t>理事長　国土　太郎</t>
    <phoneticPr fontId="6"/>
  </si>
  <si>
    <t>１．</t>
    <phoneticPr fontId="5"/>
  </si>
  <si>
    <t>研修等の概要</t>
  </si>
  <si>
    <t>①</t>
    <phoneticPr fontId="5"/>
  </si>
  <si>
    <t>研修等の名称</t>
    <phoneticPr fontId="5"/>
  </si>
  <si>
    <t>：</t>
    <phoneticPr fontId="5"/>
  </si>
  <si>
    <t>〇〇〇研修</t>
    <rPh sb="3" eb="5">
      <t>ケンシュウ</t>
    </rPh>
    <phoneticPr fontId="5"/>
  </si>
  <si>
    <t>②</t>
    <phoneticPr fontId="5"/>
  </si>
  <si>
    <t>開催日時</t>
    <phoneticPr fontId="5"/>
  </si>
  <si>
    <t>　</t>
  </si>
  <si>
    <t>③</t>
    <phoneticPr fontId="5"/>
  </si>
  <si>
    <t>開催場所</t>
  </si>
  <si>
    <t>（開催施設名）</t>
    <rPh sb="1" eb="3">
      <t>カイサイ</t>
    </rPh>
    <rPh sb="3" eb="5">
      <t>シセツ</t>
    </rPh>
    <rPh sb="5" eb="6">
      <t>メイ</t>
    </rPh>
    <phoneticPr fontId="5"/>
  </si>
  <si>
    <t>社会福祉法人〇〇会 〇〇センター</t>
    <rPh sb="0" eb="2">
      <t>シャカイ</t>
    </rPh>
    <rPh sb="2" eb="4">
      <t>フクシ</t>
    </rPh>
    <rPh sb="4" eb="6">
      <t>ホウジン</t>
    </rPh>
    <rPh sb="8" eb="9">
      <t>カイ</t>
    </rPh>
    <rPh sb="9" eb="10">
      <t>コッカイ</t>
    </rPh>
    <phoneticPr fontId="5"/>
  </si>
  <si>
    <t>（住　　　所）</t>
    <rPh sb="1" eb="2">
      <t>ジュウ</t>
    </rPh>
    <rPh sb="5" eb="6">
      <t>ジョ</t>
    </rPh>
    <phoneticPr fontId="5"/>
  </si>
  <si>
    <t>東京都千代田区霞ヶ関2-1-3</t>
    <rPh sb="0" eb="3">
      <t>トウキョウト</t>
    </rPh>
    <rPh sb="3" eb="7">
      <t>チヨダク</t>
    </rPh>
    <rPh sb="7" eb="10">
      <t>カスミガセキ</t>
    </rPh>
    <phoneticPr fontId="5"/>
  </si>
  <si>
    <t>④</t>
    <phoneticPr fontId="5"/>
  </si>
  <si>
    <t>参加者数</t>
  </si>
  <si>
    <t>名</t>
    <rPh sb="0" eb="1">
      <t>メイ</t>
    </rPh>
    <phoneticPr fontId="5"/>
  </si>
  <si>
    <t>（参加者名簿参照）</t>
    <rPh sb="1" eb="4">
      <t>サンカシャ</t>
    </rPh>
    <rPh sb="4" eb="6">
      <t>メイボ</t>
    </rPh>
    <rPh sb="6" eb="8">
      <t>サンショウ</t>
    </rPh>
    <phoneticPr fontId="5"/>
  </si>
  <si>
    <t>⑤</t>
    <phoneticPr fontId="5"/>
  </si>
  <si>
    <t>講師（役職、氏名）</t>
  </si>
  <si>
    <t>（役職A）</t>
    <rPh sb="1" eb="3">
      <t>ヤクショク</t>
    </rPh>
    <phoneticPr fontId="5"/>
  </si>
  <si>
    <t>大学准教授</t>
    <rPh sb="0" eb="2">
      <t>ダイガク</t>
    </rPh>
    <rPh sb="2" eb="5">
      <t>ジュンキョウジュ</t>
    </rPh>
    <phoneticPr fontId="5"/>
  </si>
  <si>
    <t>（氏名A）</t>
    <rPh sb="1" eb="3">
      <t>シメイ</t>
    </rPh>
    <phoneticPr fontId="5"/>
  </si>
  <si>
    <t>井上　和子</t>
    <rPh sb="0" eb="2">
      <t>イノウエ</t>
    </rPh>
    <rPh sb="3" eb="5">
      <t>カズコ</t>
    </rPh>
    <phoneticPr fontId="5"/>
  </si>
  <si>
    <t>（役職B）</t>
    <phoneticPr fontId="5"/>
  </si>
  <si>
    <t>（氏名B）</t>
    <phoneticPr fontId="5"/>
  </si>
  <si>
    <t>（役職C）</t>
    <phoneticPr fontId="5"/>
  </si>
  <si>
    <t>（氏名C）</t>
    <phoneticPr fontId="5"/>
  </si>
  <si>
    <t>⑥研修等の内容：</t>
  </si>
  <si>
    <t>別紙参照
（※研修、講演会等の開催案内や概要、配布資料等を添付すること。）</t>
    <rPh sb="0" eb="2">
      <t>ベッシ</t>
    </rPh>
    <rPh sb="2" eb="4">
      <t>サンショウ</t>
    </rPh>
    <rPh sb="7" eb="9">
      <t>ケンシュウ</t>
    </rPh>
    <rPh sb="10" eb="13">
      <t>コウエンカイ</t>
    </rPh>
    <rPh sb="13" eb="14">
      <t>トウ</t>
    </rPh>
    <rPh sb="15" eb="17">
      <t>カイサイ</t>
    </rPh>
    <rPh sb="17" eb="19">
      <t>アンナイ</t>
    </rPh>
    <rPh sb="20" eb="22">
      <t>ガイヨウ</t>
    </rPh>
    <rPh sb="23" eb="25">
      <t>ハイフ</t>
    </rPh>
    <rPh sb="25" eb="27">
      <t>シリョウ</t>
    </rPh>
    <rPh sb="27" eb="28">
      <t>トウ</t>
    </rPh>
    <rPh sb="29" eb="31">
      <t>テンプ</t>
    </rPh>
    <phoneticPr fontId="5"/>
  </si>
  <si>
    <t>⑦開催した研修等に期待される短期入所利用促進の効果</t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</si>
  <si>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5"/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</si>
  <si>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5"/>
  </si>
  <si>
    <t>別紙「行程表及び諸謝金等積算書」のとおり</t>
    <rPh sb="0" eb="2">
      <t>ベッシ</t>
    </rPh>
    <rPh sb="3" eb="6">
      <t>コウテイヒョウ</t>
    </rPh>
    <rPh sb="8" eb="11">
      <t>ショシャキン</t>
    </rPh>
    <rPh sb="11" eb="12">
      <t>トウ</t>
    </rPh>
    <rPh sb="12" eb="14">
      <t>セキサン</t>
    </rPh>
    <phoneticPr fontId="5"/>
  </si>
  <si>
    <t>３．研修等の開催に要した経費</t>
    <rPh sb="2" eb="4">
      <t>ケンシュウ</t>
    </rPh>
    <rPh sb="4" eb="5">
      <t>トウ</t>
    </rPh>
    <rPh sb="6" eb="8">
      <t>カイサイ</t>
    </rPh>
    <rPh sb="9" eb="10">
      <t>ヨウ</t>
    </rPh>
    <rPh sb="12" eb="14">
      <t>ケイヒ</t>
    </rPh>
    <phoneticPr fontId="5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</si>
  <si>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5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</si>
  <si>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5"/>
  </si>
  <si>
    <t>自己負担額</t>
    <rPh sb="0" eb="2">
      <t>ジコ</t>
    </rPh>
    <rPh sb="2" eb="5">
      <t>フタンガク</t>
    </rPh>
    <phoneticPr fontId="5"/>
  </si>
  <si>
    <t>会議費</t>
    <rPh sb="0" eb="3">
      <t>カイギヒ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</si>
  <si>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</si>
  <si>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補助金申請額</t>
    <rPh sb="0" eb="3">
      <t>ホジョキン</t>
    </rPh>
    <rPh sb="3" eb="6">
      <t>シンセイガク</t>
    </rPh>
    <phoneticPr fontId="5"/>
  </si>
  <si>
    <t>会場使用料</t>
    <rPh sb="0" eb="2">
      <t>カイジョウ</t>
    </rPh>
    <rPh sb="2" eb="5">
      <t>シヨウリョウ</t>
    </rPh>
    <phoneticPr fontId="5"/>
  </si>
  <si>
    <t>放送機器使用料</t>
    <rPh sb="0" eb="2">
      <t>ホウソウ</t>
    </rPh>
    <rPh sb="2" eb="4">
      <t>キキ</t>
    </rPh>
    <rPh sb="4" eb="7">
      <t>シヨウリョウ</t>
    </rPh>
    <phoneticPr fontId="5"/>
  </si>
  <si>
    <t>資料費</t>
    <rPh sb="0" eb="2">
      <t>シリョウ</t>
    </rPh>
    <rPh sb="2" eb="3">
      <t>ヒ</t>
    </rPh>
    <phoneticPr fontId="5"/>
  </si>
  <si>
    <t>旅費</t>
    <rPh sb="0" eb="2">
      <t>リョヒ</t>
    </rPh>
    <phoneticPr fontId="5"/>
  </si>
  <si>
    <t>諸謝金</t>
    <rPh sb="0" eb="3">
      <t>ショシャキン</t>
    </rPh>
    <phoneticPr fontId="5"/>
  </si>
  <si>
    <t>※会議費（お茶代）・会場使用料・放送機器使用料・資料費の根拠は、領収書等のとおり</t>
    <phoneticPr fontId="5"/>
  </si>
  <si>
    <t>※旅費・諸謝金等の積算方法は、別紙「行程表及び諸謝金等積算書」のとおり</t>
    <phoneticPr fontId="5"/>
  </si>
  <si>
    <t>（注）</t>
  </si>
  <si>
    <r>
      <t>　開催した研修、講演会等の旅行行程が複数ある場合には、原則として、</t>
    </r>
    <r>
      <rPr>
        <u/>
        <sz val="9"/>
        <rFont val="游ゴシック"/>
        <family val="3"/>
        <charset val="128"/>
      </rPr>
      <t>当該研修、講演会等の旅行行程毎に本書を作成</t>
    </r>
    <r>
      <rPr>
        <sz val="9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1" eb="3">
      <t>カイサイ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5"/>
  </si>
  <si>
    <r>
      <rPr>
        <b/>
        <sz val="9"/>
        <color rgb="FFFF0000"/>
        <rFont val="游ゴシック"/>
        <family val="3"/>
        <charset val="128"/>
      </rPr>
      <t>見本</t>
    </r>
    <r>
      <rPr>
        <b/>
        <sz val="9"/>
        <rFont val="游ゴシック"/>
        <family val="3"/>
        <charset val="128"/>
      </rPr>
      <t xml:space="preserve"> 行程表及び諸謝金等積算書&lt;公共交通機関を使用する場合&gt;</t>
    </r>
    <rPh sb="0" eb="2">
      <t>ミホン</t>
    </rPh>
    <rPh sb="3" eb="6">
      <t>コウテイヒョウ</t>
    </rPh>
    <rPh sb="6" eb="7">
      <t>オヨ</t>
    </rPh>
    <rPh sb="8" eb="11">
      <t>ショシャキン</t>
    </rPh>
    <rPh sb="11" eb="12">
      <t>トウ</t>
    </rPh>
    <rPh sb="12" eb="14">
      <t>セキサン</t>
    </rPh>
    <rPh sb="14" eb="15">
      <t>ショ</t>
    </rPh>
    <phoneticPr fontId="5"/>
  </si>
  <si>
    <t>補助対象経費
（事業所負担額）</t>
    <rPh sb="0" eb="2">
      <t>ホジョ</t>
    </rPh>
    <rPh sb="2" eb="4">
      <t>タイショウ</t>
    </rPh>
    <rPh sb="4" eb="6">
      <t>ケイヒ</t>
    </rPh>
    <rPh sb="8" eb="11">
      <t>ジギョウショ</t>
    </rPh>
    <rPh sb="11" eb="13">
      <t>フタン</t>
    </rPh>
    <rPh sb="13" eb="14">
      <t>ガク</t>
    </rPh>
    <phoneticPr fontId="5"/>
  </si>
  <si>
    <t>補助金申請額
（国家公務員等の旅費に関する法律積算額）</t>
  </si>
  <si>
    <t>氏名：</t>
    <rPh sb="0" eb="2">
      <t>シメイ</t>
    </rPh>
    <phoneticPr fontId="5"/>
  </si>
  <si>
    <t>(パック料金)
包括宿泊費</t>
    <rPh sb="4" eb="6">
      <t>リョウキン</t>
    </rPh>
    <rPh sb="8" eb="10">
      <t>ホウカツ</t>
    </rPh>
    <rPh sb="10" eb="13">
      <t>シュクハクヒ</t>
    </rPh>
    <phoneticPr fontId="5"/>
  </si>
  <si>
    <t>夕食の有無</t>
    <rPh sb="0" eb="2">
      <t>ユウショク</t>
    </rPh>
    <rPh sb="3" eb="5">
      <t>ウム</t>
    </rPh>
    <phoneticPr fontId="5"/>
  </si>
  <si>
    <t>朝食の有無</t>
    <rPh sb="0" eb="2">
      <t>チョウショク</t>
    </rPh>
    <rPh sb="3" eb="5">
      <t>ウム</t>
    </rPh>
    <phoneticPr fontId="5"/>
  </si>
  <si>
    <t>(パック料金)
包括宿泊費</t>
    <phoneticPr fontId="6"/>
  </si>
  <si>
    <t>役職：</t>
    <rPh sb="0" eb="2">
      <t>ヤクショク</t>
    </rPh>
    <phoneticPr fontId="5"/>
  </si>
  <si>
    <t>鉄道賃</t>
    <rPh sb="0" eb="2">
      <t>テツドウ</t>
    </rPh>
    <rPh sb="2" eb="3">
      <t>チン</t>
    </rPh>
    <phoneticPr fontId="5"/>
  </si>
  <si>
    <t>航空賃</t>
    <rPh sb="0" eb="1">
      <t>ワタル</t>
    </rPh>
    <rPh sb="1" eb="2">
      <t>アケル</t>
    </rPh>
    <rPh sb="2" eb="3">
      <t>チン</t>
    </rPh>
    <phoneticPr fontId="5"/>
  </si>
  <si>
    <t>車賃
(バス・タクシー)</t>
    <rPh sb="0" eb="1">
      <t>シャ</t>
    </rPh>
    <rPh sb="1" eb="2">
      <t>チン</t>
    </rPh>
    <phoneticPr fontId="5"/>
  </si>
  <si>
    <t>諸謝金</t>
    <rPh sb="0" eb="1">
      <t>ショ</t>
    </rPh>
    <rPh sb="1" eb="3">
      <t>シャキン</t>
    </rPh>
    <phoneticPr fontId="5"/>
  </si>
  <si>
    <t>宿泊費</t>
    <rPh sb="0" eb="2">
      <t>シュクハク</t>
    </rPh>
    <rPh sb="2" eb="3">
      <t>ヒ</t>
    </rPh>
    <phoneticPr fontId="5"/>
  </si>
  <si>
    <t>宿泊手当</t>
    <rPh sb="0" eb="4">
      <t>シュクハクテアテ</t>
    </rPh>
    <phoneticPr fontId="5"/>
  </si>
  <si>
    <t>日付</t>
    <rPh sb="0" eb="2">
      <t>ヒヅケ</t>
    </rPh>
    <phoneticPr fontId="5"/>
  </si>
  <si>
    <t>出発
時刻</t>
    <rPh sb="0" eb="2">
      <t>シュッパツ</t>
    </rPh>
    <rPh sb="3" eb="5">
      <t>ジコク</t>
    </rPh>
    <phoneticPr fontId="5"/>
  </si>
  <si>
    <t>～</t>
  </si>
  <si>
    <t>到着
時刻</t>
    <rPh sb="0" eb="2">
      <t>トウチャク</t>
    </rPh>
    <rPh sb="3" eb="5">
      <t>ジコク</t>
    </rPh>
    <phoneticPr fontId="5"/>
  </si>
  <si>
    <t>出発地</t>
    <rPh sb="0" eb="2">
      <t>シュッパツ</t>
    </rPh>
    <rPh sb="2" eb="3">
      <t>チ</t>
    </rPh>
    <phoneticPr fontId="5"/>
  </si>
  <si>
    <t>交通手段</t>
    <rPh sb="0" eb="2">
      <t>コウツウ</t>
    </rPh>
    <rPh sb="2" eb="4">
      <t>シュダン</t>
    </rPh>
    <phoneticPr fontId="5"/>
  </si>
  <si>
    <t>到着地</t>
    <rPh sb="0" eb="2">
      <t>トウチャク</t>
    </rPh>
    <rPh sb="2" eb="3">
      <t>チ</t>
    </rPh>
    <phoneticPr fontId="5"/>
  </si>
  <si>
    <t>宿泊地</t>
    <rPh sb="0" eb="3">
      <t>シュクハクチ</t>
    </rPh>
    <phoneticPr fontId="5"/>
  </si>
  <si>
    <t>路程</t>
    <rPh sb="0" eb="2">
      <t>ロテイ</t>
    </rPh>
    <phoneticPr fontId="5"/>
  </si>
  <si>
    <t>運賃</t>
    <rPh sb="0" eb="2">
      <t>ウンチン</t>
    </rPh>
    <phoneticPr fontId="5"/>
  </si>
  <si>
    <t>急行
料金</t>
    <rPh sb="0" eb="2">
      <t>キュウコウ</t>
    </rPh>
    <rPh sb="3" eb="5">
      <t>リョウキン</t>
    </rPh>
    <phoneticPr fontId="5"/>
  </si>
  <si>
    <t>時間</t>
    <rPh sb="0" eb="2">
      <t>ジカン</t>
    </rPh>
    <phoneticPr fontId="5"/>
  </si>
  <si>
    <t>実費</t>
  </si>
  <si>
    <t>夜数</t>
    <rPh sb="0" eb="1">
      <t>ヨル</t>
    </rPh>
    <rPh sb="1" eb="2">
      <t>カズ</t>
    </rPh>
    <phoneticPr fontId="5"/>
  </si>
  <si>
    <t>定額</t>
    <rPh sb="0" eb="2">
      <t>テイガク</t>
    </rPh>
    <phoneticPr fontId="5"/>
  </si>
  <si>
    <t>定額</t>
  </si>
  <si>
    <t>上限額</t>
  </si>
  <si>
    <t>km</t>
  </si>
  <si>
    <t>円</t>
    <rPh sb="0" eb="1">
      <t>エン</t>
    </rPh>
    <phoneticPr fontId="5"/>
  </si>
  <si>
    <t>h</t>
    <phoneticPr fontId="5"/>
  </si>
  <si>
    <t>夜</t>
    <rPh sb="0" eb="1">
      <t>ヨル</t>
    </rPh>
    <phoneticPr fontId="5"/>
  </si>
  <si>
    <t>千葉</t>
    <rPh sb="0" eb="2">
      <t>チバ</t>
    </rPh>
    <phoneticPr fontId="6"/>
  </si>
  <si>
    <t>JR</t>
    <phoneticPr fontId="6"/>
  </si>
  <si>
    <t>品川</t>
    <rPh sb="0" eb="2">
      <t>シナガワ</t>
    </rPh>
    <phoneticPr fontId="6"/>
  </si>
  <si>
    <t>計</t>
    <rPh sb="0" eb="1">
      <t>ケイ</t>
    </rPh>
    <phoneticPr fontId="5"/>
  </si>
  <si>
    <t>補助金申請額</t>
    <rPh sb="0" eb="3">
      <t>ホジョキン</t>
    </rPh>
    <rPh sb="3" eb="5">
      <t>シンセイ</t>
    </rPh>
    <rPh sb="5" eb="6">
      <t>ガク</t>
    </rPh>
    <phoneticPr fontId="5"/>
  </si>
  <si>
    <t>（注）当該様式内に必要事項が記入しきれない場合には、適宜、別の用紙を用いて作成すること。</t>
  </si>
  <si>
    <t>自己負担額</t>
  </si>
  <si>
    <t>研修等開催実績報告書&lt;公共交通機関を使用する場合&gt;</t>
    <rPh sb="2" eb="3">
      <t>トウ</t>
    </rPh>
    <rPh sb="3" eb="5">
      <t>カイサイ</t>
    </rPh>
    <rPh sb="5" eb="7">
      <t>ジッセキ</t>
    </rPh>
    <rPh sb="7" eb="9">
      <t>ホウコク</t>
    </rPh>
    <rPh sb="9" eb="10">
      <t>ショ</t>
    </rPh>
    <phoneticPr fontId="5"/>
  </si>
  <si>
    <t>行程表及び諸謝金等積算書&lt;公共交通機関を使用する場合&gt;</t>
    <rPh sb="0" eb="3">
      <t>コウテイヒョウ</t>
    </rPh>
    <rPh sb="3" eb="4">
      <t>オヨ</t>
    </rPh>
    <rPh sb="5" eb="8">
      <t>ショシャキン</t>
    </rPh>
    <rPh sb="8" eb="9">
      <t>トウ</t>
    </rPh>
    <rPh sb="9" eb="11">
      <t>セキサン</t>
    </rPh>
    <rPh sb="11" eb="12">
      <t>ショ</t>
    </rPh>
    <phoneticPr fontId="5"/>
  </si>
  <si>
    <t>実費</t>
    <rPh sb="0" eb="2">
      <t>ジッピ</t>
    </rPh>
    <phoneticPr fontId="5"/>
  </si>
  <si>
    <t>定額</t>
    <rPh sb="0" eb="2">
      <t>テイガク</t>
    </rPh>
    <phoneticPr fontId="6"/>
  </si>
  <si>
    <t>行政職</t>
    <rPh sb="0" eb="3">
      <t>ギョウセイショク</t>
    </rPh>
    <phoneticPr fontId="5"/>
  </si>
  <si>
    <t>役職</t>
    <rPh sb="0" eb="2">
      <t>ヤクショク</t>
    </rPh>
    <phoneticPr fontId="5"/>
  </si>
  <si>
    <t>分類</t>
    <rPh sb="0" eb="2">
      <t>ブンルイ</t>
    </rPh>
    <phoneticPr fontId="5"/>
  </si>
  <si>
    <t>宿泊手当</t>
    <rPh sb="0" eb="4">
      <t>シュクハクテアテ</t>
    </rPh>
    <phoneticPr fontId="6"/>
  </si>
  <si>
    <t>宿泊費(上限額)</t>
    <rPh sb="0" eb="2">
      <t>シュクハク</t>
    </rPh>
    <rPh sb="2" eb="3">
      <t>ヒ</t>
    </rPh>
    <rPh sb="4" eb="7">
      <t>ジョウゲンガク</t>
    </rPh>
    <phoneticPr fontId="6"/>
  </si>
  <si>
    <t>夕朝なし</t>
    <rPh sb="0" eb="1">
      <t>ユウ</t>
    </rPh>
    <rPh sb="1" eb="2">
      <t>アサ</t>
    </rPh>
    <phoneticPr fontId="6"/>
  </si>
  <si>
    <t>夕</t>
    <rPh sb="0" eb="1">
      <t>ユウ</t>
    </rPh>
    <phoneticPr fontId="6"/>
  </si>
  <si>
    <t>朝</t>
    <rPh sb="0" eb="1">
      <t>アサ</t>
    </rPh>
    <phoneticPr fontId="6"/>
  </si>
  <si>
    <t>夕朝あり</t>
    <phoneticPr fontId="5"/>
  </si>
  <si>
    <t>北海道</t>
    <rPh sb="0" eb="3">
      <t>ホッカイドウ</t>
    </rPh>
    <phoneticPr fontId="6"/>
  </si>
  <si>
    <t>青森県</t>
    <rPh sb="0" eb="3">
      <t>アオモリケン</t>
    </rPh>
    <phoneticPr fontId="6"/>
  </si>
  <si>
    <t>岩手県</t>
    <rPh sb="0" eb="3">
      <t>イワテケン</t>
    </rPh>
    <phoneticPr fontId="6"/>
  </si>
  <si>
    <t>宮城県</t>
    <rPh sb="0" eb="3">
      <t>ミヤギケン</t>
    </rPh>
    <phoneticPr fontId="6"/>
  </si>
  <si>
    <t>秋田県</t>
    <rPh sb="0" eb="3">
      <t>アキタケン</t>
    </rPh>
    <phoneticPr fontId="6"/>
  </si>
  <si>
    <t>山形県</t>
    <rPh sb="0" eb="3">
      <t>ヤマガタケン</t>
    </rPh>
    <phoneticPr fontId="6"/>
  </si>
  <si>
    <t>福島県</t>
    <rPh sb="0" eb="3">
      <t>フクシマケン</t>
    </rPh>
    <phoneticPr fontId="6"/>
  </si>
  <si>
    <t>茨城県</t>
    <rPh sb="0" eb="2">
      <t>イバラキ</t>
    </rPh>
    <rPh sb="2" eb="3">
      <t>ケン</t>
    </rPh>
    <phoneticPr fontId="6"/>
  </si>
  <si>
    <t>栃木県</t>
    <rPh sb="0" eb="2">
      <t>トチギ</t>
    </rPh>
    <rPh sb="2" eb="3">
      <t>ケン</t>
    </rPh>
    <phoneticPr fontId="6"/>
  </si>
  <si>
    <t>群馬県</t>
    <rPh sb="0" eb="2">
      <t>グンマ</t>
    </rPh>
    <rPh sb="2" eb="3">
      <t>ケン</t>
    </rPh>
    <phoneticPr fontId="6"/>
  </si>
  <si>
    <t>埼玉県</t>
    <rPh sb="0" eb="3">
      <t>サイタマケン</t>
    </rPh>
    <phoneticPr fontId="6"/>
  </si>
  <si>
    <t>千葉県</t>
    <rPh sb="0" eb="3">
      <t>チバケン</t>
    </rPh>
    <phoneticPr fontId="6"/>
  </si>
  <si>
    <t>東京都</t>
    <rPh sb="0" eb="3">
      <t>トウキョウト</t>
    </rPh>
    <phoneticPr fontId="6"/>
  </si>
  <si>
    <t>神奈川県</t>
    <rPh sb="0" eb="4">
      <t>カナガワケン</t>
    </rPh>
    <phoneticPr fontId="6"/>
  </si>
  <si>
    <t>新潟県</t>
    <rPh sb="0" eb="3">
      <t>ニイガタケン</t>
    </rPh>
    <phoneticPr fontId="6"/>
  </si>
  <si>
    <t>富山県</t>
    <rPh sb="0" eb="3">
      <t>トヤマケン</t>
    </rPh>
    <phoneticPr fontId="6"/>
  </si>
  <si>
    <t>石川県</t>
    <rPh sb="0" eb="3">
      <t>イシカワケン</t>
    </rPh>
    <phoneticPr fontId="6"/>
  </si>
  <si>
    <t>福井県</t>
    <rPh sb="0" eb="2">
      <t>フクイ</t>
    </rPh>
    <rPh sb="2" eb="3">
      <t>ケン</t>
    </rPh>
    <phoneticPr fontId="6"/>
  </si>
  <si>
    <t>山梨県</t>
    <rPh sb="0" eb="3">
      <t>ヤマナシケン</t>
    </rPh>
    <phoneticPr fontId="6"/>
  </si>
  <si>
    <t>長野県</t>
    <rPh sb="0" eb="3">
      <t>ナガノケン</t>
    </rPh>
    <phoneticPr fontId="6"/>
  </si>
  <si>
    <t>岐阜県</t>
    <rPh sb="0" eb="2">
      <t>ギフ</t>
    </rPh>
    <rPh sb="2" eb="3">
      <t>ケン</t>
    </rPh>
    <phoneticPr fontId="6"/>
  </si>
  <si>
    <t>静岡県</t>
    <rPh sb="0" eb="3">
      <t>シズオカケン</t>
    </rPh>
    <phoneticPr fontId="6"/>
  </si>
  <si>
    <t>愛知県</t>
    <rPh sb="0" eb="3">
      <t>アイチケン</t>
    </rPh>
    <phoneticPr fontId="6"/>
  </si>
  <si>
    <t>三重県</t>
    <rPh sb="0" eb="3">
      <t>ミエケン</t>
    </rPh>
    <phoneticPr fontId="6"/>
  </si>
  <si>
    <t>滋賀県</t>
    <rPh sb="0" eb="3">
      <t>シガケン</t>
    </rPh>
    <phoneticPr fontId="6"/>
  </si>
  <si>
    <t>京都府</t>
    <rPh sb="0" eb="3">
      <t>キョウトフ</t>
    </rPh>
    <phoneticPr fontId="6"/>
  </si>
  <si>
    <t>大阪府</t>
    <rPh sb="0" eb="3">
      <t>オオサカフ</t>
    </rPh>
    <phoneticPr fontId="6"/>
  </si>
  <si>
    <t>兵庫県</t>
    <rPh sb="0" eb="3">
      <t>ヒョウゴケン</t>
    </rPh>
    <phoneticPr fontId="6"/>
  </si>
  <si>
    <t>奈良県</t>
    <rPh sb="0" eb="3">
      <t>ナラケン</t>
    </rPh>
    <phoneticPr fontId="6"/>
  </si>
  <si>
    <t>和歌山県</t>
    <rPh sb="0" eb="4">
      <t>ワカヤマケン</t>
    </rPh>
    <phoneticPr fontId="6"/>
  </si>
  <si>
    <t>鳥取県</t>
    <rPh sb="0" eb="3">
      <t>トットリケン</t>
    </rPh>
    <phoneticPr fontId="6"/>
  </si>
  <si>
    <t>島根県</t>
    <rPh sb="0" eb="3">
      <t>シマネケン</t>
    </rPh>
    <phoneticPr fontId="6"/>
  </si>
  <si>
    <t>岡山県</t>
    <rPh sb="0" eb="3">
      <t>オカヤマケン</t>
    </rPh>
    <phoneticPr fontId="6"/>
  </si>
  <si>
    <t>広島県</t>
    <rPh sb="0" eb="3">
      <t>ヒロシマケン</t>
    </rPh>
    <phoneticPr fontId="6"/>
  </si>
  <si>
    <t>山口県</t>
    <rPh sb="0" eb="3">
      <t>ヤマグチケン</t>
    </rPh>
    <phoneticPr fontId="6"/>
  </si>
  <si>
    <t>徳島県</t>
    <rPh sb="0" eb="3">
      <t>トクシマケン</t>
    </rPh>
    <phoneticPr fontId="6"/>
  </si>
  <si>
    <t>香川県</t>
    <rPh sb="0" eb="3">
      <t>カガワケン</t>
    </rPh>
    <phoneticPr fontId="6"/>
  </si>
  <si>
    <t>愛媛県</t>
    <rPh sb="0" eb="2">
      <t>エヒメ</t>
    </rPh>
    <rPh sb="2" eb="3">
      <t>ケン</t>
    </rPh>
    <phoneticPr fontId="6"/>
  </si>
  <si>
    <t>高知県</t>
    <rPh sb="0" eb="3">
      <t>コウチケン</t>
    </rPh>
    <phoneticPr fontId="6"/>
  </si>
  <si>
    <t>福岡県</t>
    <rPh sb="0" eb="2">
      <t>フクオカ</t>
    </rPh>
    <rPh sb="2" eb="3">
      <t>ケン</t>
    </rPh>
    <phoneticPr fontId="6"/>
  </si>
  <si>
    <t>佐賀県</t>
    <rPh sb="0" eb="3">
      <t>サガケン</t>
    </rPh>
    <phoneticPr fontId="6"/>
  </si>
  <si>
    <t>長崎県</t>
    <rPh sb="0" eb="2">
      <t>ナガサキ</t>
    </rPh>
    <rPh sb="2" eb="3">
      <t>ケン</t>
    </rPh>
    <phoneticPr fontId="6"/>
  </si>
  <si>
    <t>熊本県</t>
    <rPh sb="0" eb="2">
      <t>クマモト</t>
    </rPh>
    <rPh sb="2" eb="3">
      <t>ケン</t>
    </rPh>
    <phoneticPr fontId="6"/>
  </si>
  <si>
    <t>大分県</t>
    <rPh sb="0" eb="3">
      <t>オオイタケン</t>
    </rPh>
    <phoneticPr fontId="6"/>
  </si>
  <si>
    <t>宮崎県</t>
    <rPh sb="0" eb="3">
      <t>ミヤザキケン</t>
    </rPh>
    <phoneticPr fontId="6"/>
  </si>
  <si>
    <t>鹿児島県</t>
    <rPh sb="0" eb="4">
      <t>カゴシマケン</t>
    </rPh>
    <phoneticPr fontId="6"/>
  </si>
  <si>
    <t>沖縄県</t>
    <rPh sb="0" eb="3">
      <t>オキナワケン</t>
    </rPh>
    <phoneticPr fontId="6"/>
  </si>
  <si>
    <t>指定職</t>
    <rPh sb="0" eb="3">
      <t>シテイショク</t>
    </rPh>
    <phoneticPr fontId="5"/>
  </si>
  <si>
    <t>大学教授</t>
    <rPh sb="0" eb="2">
      <t>ダイガク</t>
    </rPh>
    <rPh sb="2" eb="4">
      <t>キョウジュ</t>
    </rPh>
    <phoneticPr fontId="5"/>
  </si>
  <si>
    <t>④</t>
  </si>
  <si>
    <t>院長</t>
    <rPh sb="0" eb="2">
      <t>インチョウ</t>
    </rPh>
    <phoneticPr fontId="5"/>
  </si>
  <si>
    <t>②</t>
  </si>
  <si>
    <t>副院長</t>
    <rPh sb="0" eb="3">
      <t>フクインチョウ</t>
    </rPh>
    <phoneticPr fontId="5"/>
  </si>
  <si>
    <t>③</t>
  </si>
  <si>
    <t>理事長</t>
    <rPh sb="0" eb="3">
      <t>リジチョウ</t>
    </rPh>
    <phoneticPr fontId="5"/>
  </si>
  <si>
    <t>①</t>
  </si>
  <si>
    <t>理事</t>
    <rPh sb="0" eb="2">
      <t>リジ</t>
    </rPh>
    <phoneticPr fontId="5"/>
  </si>
  <si>
    <t>その他これらに準ずる者①</t>
    <rPh sb="2" eb="3">
      <t>タ</t>
    </rPh>
    <rPh sb="7" eb="8">
      <t>ジュン</t>
    </rPh>
    <rPh sb="10" eb="11">
      <t>モノ</t>
    </rPh>
    <phoneticPr fontId="5"/>
  </si>
  <si>
    <t>７級以上</t>
    <rPh sb="1" eb="2">
      <t>キュウ</t>
    </rPh>
    <rPh sb="2" eb="4">
      <t>イジョウ</t>
    </rPh>
    <phoneticPr fontId="5"/>
  </si>
  <si>
    <t>⑥</t>
  </si>
  <si>
    <t>医師</t>
    <rPh sb="0" eb="2">
      <t>イシ</t>
    </rPh>
    <phoneticPr fontId="5"/>
  </si>
  <si>
    <t>⑤</t>
  </si>
  <si>
    <t>病棟長</t>
    <rPh sb="0" eb="2">
      <t>ビョウトウ</t>
    </rPh>
    <rPh sb="2" eb="3">
      <t>チョウ</t>
    </rPh>
    <phoneticPr fontId="5"/>
  </si>
  <si>
    <t>看護師長</t>
    <rPh sb="0" eb="4">
      <t>カンゴシチョウ</t>
    </rPh>
    <phoneticPr fontId="5"/>
  </si>
  <si>
    <t>各種技師</t>
    <rPh sb="0" eb="2">
      <t>カクシュ</t>
    </rPh>
    <rPh sb="2" eb="4">
      <t>ギシ</t>
    </rPh>
    <phoneticPr fontId="5"/>
  </si>
  <si>
    <t>部長</t>
    <rPh sb="0" eb="2">
      <t>ブチョウ</t>
    </rPh>
    <phoneticPr fontId="5"/>
  </si>
  <si>
    <t>その他これらに準ずる者②</t>
    <rPh sb="2" eb="3">
      <t>タ</t>
    </rPh>
    <rPh sb="7" eb="8">
      <t>ジュン</t>
    </rPh>
    <rPh sb="10" eb="11">
      <t>モノ</t>
    </rPh>
    <phoneticPr fontId="5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</si>
  <si>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5"/>
  </si>
  <si>
    <t>看護師</t>
    <rPh sb="0" eb="3">
      <t>カンゴシ</t>
    </rPh>
    <phoneticPr fontId="5"/>
  </si>
  <si>
    <t>⑦</t>
  </si>
  <si>
    <t>各種療法士</t>
    <rPh sb="0" eb="2">
      <t>カクシュ</t>
    </rPh>
    <rPh sb="2" eb="5">
      <t>リョウホウシ</t>
    </rPh>
    <phoneticPr fontId="5"/>
  </si>
  <si>
    <t>各種福祉士</t>
    <rPh sb="0" eb="2">
      <t>カクシュ</t>
    </rPh>
    <rPh sb="2" eb="5">
      <t>フクシシ</t>
    </rPh>
    <phoneticPr fontId="5"/>
  </si>
  <si>
    <t>事務長</t>
    <rPh sb="0" eb="3">
      <t>ジムチョウ</t>
    </rPh>
    <phoneticPr fontId="5"/>
  </si>
  <si>
    <t>係長（事務職）</t>
    <rPh sb="0" eb="2">
      <t>カカリチョウ</t>
    </rPh>
    <rPh sb="3" eb="6">
      <t>ジムショク</t>
    </rPh>
    <phoneticPr fontId="5"/>
  </si>
  <si>
    <t>⑧</t>
  </si>
  <si>
    <t>その他これらに準ずる者③</t>
    <rPh sb="2" eb="3">
      <t>タ</t>
    </rPh>
    <rPh sb="7" eb="8">
      <t>ジュン</t>
    </rPh>
    <rPh sb="10" eb="11">
      <t>モノ</t>
    </rPh>
    <phoneticPr fontId="5"/>
  </si>
  <si>
    <t>２級以下</t>
    <rPh sb="1" eb="2">
      <t>キュウ</t>
    </rPh>
    <rPh sb="2" eb="4">
      <t>イカ</t>
    </rPh>
    <phoneticPr fontId="5"/>
  </si>
  <si>
    <t>ホームヘルパー</t>
  </si>
  <si>
    <t>⑨</t>
  </si>
  <si>
    <t>生活支援員</t>
    <rPh sb="0" eb="2">
      <t>セイカツ</t>
    </rPh>
    <rPh sb="2" eb="5">
      <t>シエンイン</t>
    </rPh>
    <phoneticPr fontId="5"/>
  </si>
  <si>
    <t>係員（事務職）</t>
    <rPh sb="0" eb="2">
      <t>カカリイン</t>
    </rPh>
    <rPh sb="3" eb="6">
      <t>ジムショク</t>
    </rPh>
    <phoneticPr fontId="5"/>
  </si>
  <si>
    <t>⑩</t>
  </si>
  <si>
    <t>その他これらに準ずる者④</t>
    <rPh sb="2" eb="3">
      <t>タ</t>
    </rPh>
    <rPh sb="7" eb="8">
      <t>ジュン</t>
    </rPh>
    <rPh sb="10" eb="11">
      <t>モノ</t>
    </rPh>
    <phoneticPr fontId="5"/>
  </si>
  <si>
    <t>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</si>
</sst>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#,##0&quot;円&quot;"/>
    <numFmt numFmtId="177" formatCode="#,##0.0;[Red]\-#,##0.0"/>
    <numFmt numFmtId="178" formatCode="ggge&quot;年&quot;m&quot;月&quot;d&quot;日&quot;\(aaa\)"/>
    <numFmt numFmtId="179" formatCode="gggyy&quot;年&quot;m&quot;月&quot;d&quot;日&quot;"/>
    <numFmt numFmtId="180" formatCode="#,##0;[Red]#,##0"/>
  </numFmts>
  <fonts count="14">
    <font>
      <sz val="11"/>
      <name val="ＭＳ Ｐゴシック"/>
      <family val="3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b/>
      <sz val="9"/>
      <name val="游ゴシック"/>
      <family val="3"/>
      <charset val="128"/>
    </font>
    <font>
      <sz val="9"/>
      <name val="游ゴシック"/>
      <family val="3"/>
      <charset val="128"/>
    </font>
    <font>
      <u/>
      <sz val="9"/>
      <name val="游ゴシック"/>
      <family val="3"/>
      <charset val="128"/>
    </font>
    <font>
      <sz val="11"/>
      <name val="游ゴシック"/>
      <family val="3"/>
      <charset val="128"/>
    </font>
    <font>
      <b/>
      <sz val="9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6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90">
    <xf numFmtId="0" fontId="0" fillId="0" borderId="0" xfId="0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1" xfId="0" applyFont="1" applyBorder="1">
      <alignment vertical="center"/>
    </xf>
    <xf numFmtId="38" fontId="10" fillId="0" borderId="21" xfId="6" applyFont="1" applyBorder="1" applyAlignment="1">
      <alignment vertical="center"/>
    </xf>
    <xf numFmtId="0" fontId="10" fillId="2" borderId="21" xfId="0" applyFont="1" applyFill="1" applyBorder="1">
      <alignment vertical="center"/>
    </xf>
    <xf numFmtId="0" fontId="10" fillId="2" borderId="21" xfId="0" applyFont="1" applyFill="1" applyBorder="1" applyAlignment="1">
      <alignment horizontal="center" vertical="center"/>
    </xf>
    <xf numFmtId="38" fontId="10" fillId="2" borderId="21" xfId="6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38" fontId="8" fillId="2" borderId="20" xfId="6" applyFont="1" applyFill="1" applyBorder="1" applyAlignment="1">
      <alignment vertical="center" shrinkToFit="1"/>
    </xf>
    <xf numFmtId="38" fontId="8" fillId="2" borderId="33" xfId="6" applyFont="1" applyFill="1" applyBorder="1" applyAlignment="1">
      <alignment vertical="center" shrinkToFit="1"/>
    </xf>
    <xf numFmtId="177" fontId="8" fillId="2" borderId="3" xfId="6" applyNumberFormat="1" applyFont="1" applyFill="1" applyBorder="1" applyAlignment="1">
      <alignment vertical="center" shrinkToFit="1"/>
    </xf>
    <xf numFmtId="177" fontId="8" fillId="2" borderId="20" xfId="6" applyNumberFormat="1" applyFont="1" applyFill="1" applyBorder="1" applyAlignment="1">
      <alignment vertical="center" shrinkToFit="1"/>
    </xf>
    <xf numFmtId="38" fontId="8" fillId="2" borderId="21" xfId="6" applyFont="1" applyFill="1" applyBorder="1" applyAlignment="1">
      <alignment vertical="center" shrinkToFit="1"/>
    </xf>
    <xf numFmtId="177" fontId="8" fillId="2" borderId="25" xfId="6" applyNumberFormat="1" applyFont="1" applyFill="1" applyBorder="1" applyAlignment="1">
      <alignment vertical="center" shrinkToFit="1"/>
    </xf>
    <xf numFmtId="177" fontId="8" fillId="2" borderId="21" xfId="6" applyNumberFormat="1" applyFont="1" applyFill="1" applyBorder="1" applyAlignment="1">
      <alignment vertical="center" shrinkToFit="1"/>
    </xf>
    <xf numFmtId="177" fontId="8" fillId="2" borderId="26" xfId="6" applyNumberFormat="1" applyFont="1" applyFill="1" applyBorder="1" applyAlignment="1">
      <alignment horizontal="right" vertical="center" shrinkToFit="1"/>
    </xf>
    <xf numFmtId="38" fontId="8" fillId="2" borderId="28" xfId="6" applyFont="1" applyFill="1" applyBorder="1" applyAlignment="1">
      <alignment horizontal="right" vertical="center" shrinkToFit="1"/>
    </xf>
    <xf numFmtId="38" fontId="8" fillId="2" borderId="29" xfId="6" applyFont="1" applyFill="1" applyBorder="1" applyAlignment="1">
      <alignment horizontal="right" vertical="center" shrinkToFit="1"/>
    </xf>
    <xf numFmtId="177" fontId="8" fillId="2" borderId="28" xfId="6" applyNumberFormat="1" applyFont="1" applyFill="1" applyBorder="1" applyAlignment="1">
      <alignment horizontal="right" vertical="center" shrinkToFit="1"/>
    </xf>
    <xf numFmtId="177" fontId="8" fillId="2" borderId="26" xfId="6" applyNumberFormat="1" applyFont="1" applyFill="1" applyBorder="1" applyAlignment="1">
      <alignment vertical="center" shrinkToFit="1"/>
    </xf>
    <xf numFmtId="38" fontId="8" fillId="2" borderId="28" xfId="6" applyFont="1" applyFill="1" applyBorder="1" applyAlignment="1">
      <alignment vertical="center" shrinkToFit="1"/>
    </xf>
    <xf numFmtId="177" fontId="8" fillId="2" borderId="28" xfId="6" applyNumberFormat="1" applyFont="1" applyFill="1" applyBorder="1" applyAlignment="1">
      <alignment vertical="center" shrinkToFit="1"/>
    </xf>
    <xf numFmtId="178" fontId="8" fillId="0" borderId="0" xfId="4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4" applyFont="1" applyAlignment="1">
      <alignment horizontal="left" vertical="center"/>
    </xf>
    <xf numFmtId="0" fontId="8" fillId="0" borderId="0" xfId="4" applyFont="1">
      <alignment vertical="center"/>
    </xf>
    <xf numFmtId="0" fontId="7" fillId="0" borderId="0" xfId="0" applyFont="1" applyAlignment="1">
      <alignment vertical="center" shrinkToFit="1"/>
    </xf>
    <xf numFmtId="0" fontId="7" fillId="0" borderId="22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right" vertical="top"/>
    </xf>
    <xf numFmtId="0" fontId="8" fillId="0" borderId="19" xfId="0" applyFont="1" applyBorder="1" applyAlignment="1">
      <alignment horizontal="right" vertical="top"/>
    </xf>
    <xf numFmtId="0" fontId="8" fillId="0" borderId="19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 shrinkToFit="1"/>
    </xf>
    <xf numFmtId="0" fontId="8" fillId="0" borderId="19" xfId="0" applyFont="1" applyBorder="1" applyAlignment="1">
      <alignment horizontal="right" vertical="top" shrinkToFit="1"/>
    </xf>
    <xf numFmtId="0" fontId="8" fillId="0" borderId="23" xfId="0" applyFont="1" applyBorder="1" applyAlignment="1">
      <alignment horizontal="right" vertical="top" shrinkToFit="1"/>
    </xf>
    <xf numFmtId="14" fontId="8" fillId="0" borderId="3" xfId="0" applyNumberFormat="1" applyFont="1" applyBorder="1" applyAlignment="1">
      <alignment horizontal="center" vertical="center" shrinkToFit="1"/>
    </xf>
    <xf numFmtId="20" fontId="8" fillId="0" borderId="7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20" fontId="8" fillId="0" borderId="16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shrinkToFit="1"/>
    </xf>
    <xf numFmtId="177" fontId="8" fillId="0" borderId="3" xfId="6" applyNumberFormat="1" applyFont="1" applyFill="1" applyBorder="1" applyAlignment="1">
      <alignment vertical="center" shrinkToFit="1"/>
    </xf>
    <xf numFmtId="38" fontId="8" fillId="0" borderId="20" xfId="6" applyFont="1" applyFill="1" applyBorder="1" applyAlignment="1">
      <alignment vertical="center" shrinkToFit="1"/>
    </xf>
    <xf numFmtId="20" fontId="8" fillId="0" borderId="8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20" fontId="8" fillId="0" borderId="17" xfId="0" applyNumberFormat="1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justify" vertical="center" wrapText="1"/>
    </xf>
    <xf numFmtId="177" fontId="8" fillId="0" borderId="25" xfId="6" applyNumberFormat="1" applyFont="1" applyFill="1" applyBorder="1" applyAlignment="1">
      <alignment vertical="center" shrinkToFit="1"/>
    </xf>
    <xf numFmtId="38" fontId="8" fillId="0" borderId="21" xfId="6" applyFont="1" applyFill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0" xfId="4" applyFont="1" applyAlignment="1">
      <alignment horizontal="justify" vertical="center"/>
    </xf>
    <xf numFmtId="0" fontId="8" fillId="0" borderId="0" xfId="4" quotePrefix="1" applyFont="1">
      <alignment vertical="center"/>
    </xf>
    <xf numFmtId="0" fontId="8" fillId="0" borderId="0" xfId="4" applyFont="1" applyAlignment="1">
      <alignment vertical="center" shrinkToFit="1"/>
    </xf>
    <xf numFmtId="0" fontId="8" fillId="0" borderId="0" xfId="4" applyFont="1" applyAlignment="1">
      <alignment vertical="top" wrapText="1"/>
    </xf>
    <xf numFmtId="0" fontId="8" fillId="0" borderId="0" xfId="4" applyFont="1" applyAlignment="1">
      <alignment horizontal="left" vertical="center" wrapText="1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left" vertical="top" wrapText="1"/>
    </xf>
    <xf numFmtId="0" fontId="8" fillId="0" borderId="0" xfId="4" applyFont="1" applyAlignment="1">
      <alignment horizontal="center" vertical="center"/>
    </xf>
    <xf numFmtId="38" fontId="8" fillId="2" borderId="7" xfId="6" applyFont="1" applyFill="1" applyBorder="1" applyAlignment="1">
      <alignment vertical="center" shrinkToFit="1"/>
    </xf>
    <xf numFmtId="0" fontId="8" fillId="0" borderId="32" xfId="0" applyFont="1" applyBorder="1" applyAlignment="1">
      <alignment horizontal="right" vertical="top" shrinkToFit="1"/>
    </xf>
    <xf numFmtId="14" fontId="8" fillId="0" borderId="3" xfId="0" applyNumberFormat="1" applyFont="1" applyBorder="1" applyAlignment="1" applyProtection="1">
      <alignment horizontal="center" vertical="center" shrinkToFit="1"/>
      <protection locked="0"/>
    </xf>
    <xf numFmtId="20" fontId="8" fillId="0" borderId="7" xfId="0" applyNumberFormat="1" applyFont="1" applyBorder="1" applyAlignment="1" applyProtection="1">
      <alignment horizontal="center" vertical="center" shrinkToFit="1"/>
      <protection locked="0"/>
    </xf>
    <xf numFmtId="20" fontId="8" fillId="0" borderId="16" xfId="0" applyNumberFormat="1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justify" vertical="center" wrapTex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177" fontId="8" fillId="0" borderId="3" xfId="6" applyNumberFormat="1" applyFont="1" applyFill="1" applyBorder="1" applyAlignment="1" applyProtection="1">
      <alignment vertical="center" shrinkToFit="1"/>
      <protection locked="0"/>
    </xf>
    <xf numFmtId="38" fontId="8" fillId="0" borderId="20" xfId="6" applyFont="1" applyFill="1" applyBorder="1" applyAlignment="1" applyProtection="1">
      <alignment vertical="center" shrinkToFit="1"/>
      <protection locked="0"/>
    </xf>
    <xf numFmtId="177" fontId="8" fillId="0" borderId="20" xfId="6" applyNumberFormat="1" applyFont="1" applyFill="1" applyBorder="1" applyAlignment="1" applyProtection="1">
      <alignment vertical="center" shrinkToFit="1"/>
      <protection locked="0"/>
    </xf>
    <xf numFmtId="38" fontId="8" fillId="0" borderId="7" xfId="6" applyFont="1" applyFill="1" applyBorder="1" applyAlignment="1" applyProtection="1">
      <alignment vertical="center" shrinkToFit="1"/>
      <protection locked="0"/>
    </xf>
    <xf numFmtId="38" fontId="8" fillId="0" borderId="21" xfId="6" applyFont="1" applyFill="1" applyBorder="1" applyAlignment="1" applyProtection="1">
      <alignment vertical="center" shrinkToFit="1"/>
      <protection locked="0"/>
    </xf>
    <xf numFmtId="177" fontId="8" fillId="0" borderId="21" xfId="6" applyNumberFormat="1" applyFont="1" applyFill="1" applyBorder="1" applyAlignment="1" applyProtection="1">
      <alignment vertical="center" shrinkToFit="1"/>
      <protection locked="0"/>
    </xf>
    <xf numFmtId="20" fontId="8" fillId="0" borderId="8" xfId="0" applyNumberFormat="1" applyFont="1" applyBorder="1" applyAlignment="1" applyProtection="1">
      <alignment horizontal="center" vertical="center" shrinkToFit="1"/>
      <protection locked="0"/>
    </xf>
    <xf numFmtId="20" fontId="8" fillId="0" borderId="17" xfId="0" applyNumberFormat="1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justify" vertical="center" wrapText="1"/>
      <protection locked="0"/>
    </xf>
    <xf numFmtId="177" fontId="8" fillId="0" borderId="25" xfId="6" applyNumberFormat="1" applyFont="1" applyFill="1" applyBorder="1" applyAlignment="1" applyProtection="1">
      <alignment vertical="center" shrinkToFi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180" fontId="12" fillId="0" borderId="20" xfId="6" applyNumberFormat="1" applyFont="1" applyFill="1" applyBorder="1" applyAlignment="1" applyProtection="1">
      <alignment vertical="center" shrinkToFit="1"/>
      <protection locked="0"/>
    </xf>
    <xf numFmtId="38" fontId="10" fillId="0" borderId="21" xfId="6" applyFont="1" applyBorder="1" applyAlignment="1" applyProtection="1">
      <alignment vertical="center"/>
    </xf>
    <xf numFmtId="38" fontId="10" fillId="2" borderId="21" xfId="6" applyFont="1" applyFill="1" applyBorder="1" applyAlignment="1" applyProtection="1">
      <alignment vertical="center"/>
    </xf>
    <xf numFmtId="38" fontId="10" fillId="0" borderId="21" xfId="6" applyFont="1" applyFill="1" applyBorder="1" applyAlignment="1" applyProtection="1">
      <alignment vertical="center"/>
    </xf>
    <xf numFmtId="0" fontId="8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center" vertical="center" wrapText="1"/>
    </xf>
    <xf numFmtId="0" fontId="7" fillId="0" borderId="0" xfId="4" applyFont="1" applyAlignment="1">
      <alignment horizontal="center" vertical="center"/>
    </xf>
    <xf numFmtId="0" fontId="8" fillId="0" borderId="0" xfId="7" applyFont="1" applyAlignment="1">
      <alignment horizontal="left" vertical="center" wrapText="1"/>
    </xf>
    <xf numFmtId="0" fontId="8" fillId="0" borderId="0" xfId="4" applyFont="1" applyAlignment="1">
      <alignment horizontal="left" vertical="center"/>
    </xf>
    <xf numFmtId="0" fontId="8" fillId="0" borderId="0" xfId="4" applyFont="1" applyAlignment="1">
      <alignment horizontal="left" vertical="center" shrinkToFit="1"/>
    </xf>
    <xf numFmtId="0" fontId="8" fillId="0" borderId="0" xfId="7" applyFont="1" applyAlignment="1">
      <alignment horizontal="left" vertical="center"/>
    </xf>
    <xf numFmtId="178" fontId="8" fillId="0" borderId="0" xfId="4" applyNumberFormat="1" applyFont="1" applyAlignment="1">
      <alignment horizontal="center" vertical="center"/>
    </xf>
    <xf numFmtId="20" fontId="8" fillId="0" borderId="0" xfId="4" applyNumberFormat="1" applyFont="1" applyAlignment="1">
      <alignment horizontal="center" vertical="center"/>
    </xf>
    <xf numFmtId="0" fontId="8" fillId="0" borderId="35" xfId="4" applyFont="1" applyBorder="1" applyAlignment="1">
      <alignment horizontal="center" vertical="center"/>
    </xf>
    <xf numFmtId="0" fontId="8" fillId="0" borderId="36" xfId="4" applyFont="1" applyBorder="1" applyAlignment="1">
      <alignment horizontal="center" vertical="center"/>
    </xf>
    <xf numFmtId="0" fontId="8" fillId="0" borderId="35" xfId="4" applyFont="1" applyBorder="1" applyAlignment="1">
      <alignment horizontal="left" vertical="center" shrinkToFit="1"/>
    </xf>
    <xf numFmtId="0" fontId="0" fillId="0" borderId="35" xfId="0" applyBorder="1" applyAlignment="1">
      <alignment horizontal="left" vertical="center" shrinkToFit="1"/>
    </xf>
    <xf numFmtId="0" fontId="8" fillId="0" borderId="36" xfId="4" applyFont="1" applyBorder="1" applyAlignment="1">
      <alignment horizontal="left" vertical="center" shrinkToFit="1"/>
    </xf>
    <xf numFmtId="0" fontId="0" fillId="0" borderId="36" xfId="0" applyBorder="1" applyAlignment="1">
      <alignment horizontal="left" vertical="center" shrinkToFit="1"/>
    </xf>
    <xf numFmtId="176" fontId="8" fillId="2" borderId="0" xfId="4" applyNumberFormat="1" applyFont="1" applyFill="1" applyAlignment="1">
      <alignment horizontal="right" vertical="center" shrinkToFit="1"/>
    </xf>
    <xf numFmtId="0" fontId="8" fillId="0" borderId="0" xfId="4" applyFont="1" applyAlignment="1">
      <alignment horizontal="center" vertical="top" wrapText="1"/>
    </xf>
    <xf numFmtId="176" fontId="8" fillId="0" borderId="0" xfId="4" applyNumberFormat="1" applyFont="1" applyAlignment="1">
      <alignment horizontal="center" vertical="top" shrinkToFit="1"/>
    </xf>
    <xf numFmtId="0" fontId="8" fillId="0" borderId="0" xfId="4" applyFont="1" applyAlignment="1">
      <alignment horizontal="center" vertical="center" shrinkToFit="1"/>
    </xf>
    <xf numFmtId="0" fontId="8" fillId="0" borderId="0" xfId="4" applyFont="1" applyAlignment="1">
      <alignment horizontal="center" vertical="top" shrinkToFit="1"/>
    </xf>
    <xf numFmtId="0" fontId="8" fillId="0" borderId="0" xfId="4" applyFont="1" applyAlignment="1">
      <alignment horizontal="left" vertical="top" wrapText="1"/>
    </xf>
    <xf numFmtId="0" fontId="8" fillId="0" borderId="0" xfId="4" applyFont="1" applyAlignment="1">
      <alignment horizontal="right" vertical="top" shrinkToFit="1"/>
    </xf>
    <xf numFmtId="0" fontId="8" fillId="0" borderId="0" xfId="4" applyFont="1" applyAlignment="1">
      <alignment horizontal="justify" vertical="top" wrapText="1"/>
    </xf>
    <xf numFmtId="0" fontId="8" fillId="0" borderId="0" xfId="4" applyFont="1" applyAlignment="1">
      <alignment horizontal="left" vertical="top" shrinkToFit="1"/>
    </xf>
    <xf numFmtId="38" fontId="8" fillId="0" borderId="0" xfId="6" applyFont="1" applyFill="1" applyAlignment="1">
      <alignment horizontal="right" vertical="center"/>
    </xf>
    <xf numFmtId="179" fontId="8" fillId="0" borderId="0" xfId="4" applyNumberFormat="1" applyFont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25" xfId="0" applyFont="1" applyBorder="1" applyAlignment="1">
      <alignment horizontal="center" vertical="center" wrapText="1" shrinkToFit="1"/>
    </xf>
    <xf numFmtId="38" fontId="8" fillId="0" borderId="21" xfId="6" applyFont="1" applyFill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center" vertical="center" shrinkToFit="1"/>
    </xf>
    <xf numFmtId="0" fontId="8" fillId="0" borderId="31" xfId="0" applyFont="1" applyBorder="1" applyAlignment="1" applyProtection="1">
      <alignment horizontal="center" vertical="center" shrinkToFit="1"/>
      <protection locked="0"/>
    </xf>
    <xf numFmtId="38" fontId="8" fillId="2" borderId="21" xfId="6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27" xfId="0" applyFont="1" applyBorder="1" applyAlignment="1">
      <alignment horizontal="left"/>
    </xf>
    <xf numFmtId="0" fontId="7" fillId="0" borderId="26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38" fontId="7" fillId="2" borderId="28" xfId="0" applyNumberFormat="1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34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7" applyFont="1" applyAlignment="1" applyProtection="1">
      <alignment horizontal="left" vertical="center"/>
      <protection locked="0"/>
    </xf>
    <xf numFmtId="0" fontId="8" fillId="0" borderId="0" xfId="7" applyFont="1" applyAlignment="1" applyProtection="1">
      <alignment horizontal="left" vertical="center" wrapText="1"/>
      <protection locked="0"/>
    </xf>
    <xf numFmtId="0" fontId="8" fillId="0" borderId="0" xfId="4" applyFont="1" applyAlignment="1" applyProtection="1">
      <alignment horizontal="left" vertical="center"/>
      <protection locked="0"/>
    </xf>
    <xf numFmtId="178" fontId="8" fillId="0" borderId="0" xfId="4" applyNumberFormat="1" applyFont="1" applyAlignment="1" applyProtection="1">
      <alignment horizontal="center" vertical="center"/>
      <protection locked="0"/>
    </xf>
    <xf numFmtId="20" fontId="8" fillId="0" borderId="0" xfId="4" applyNumberFormat="1" applyFont="1" applyAlignment="1" applyProtection="1">
      <alignment horizontal="center" vertical="center"/>
      <protection locked="0"/>
    </xf>
    <xf numFmtId="0" fontId="8" fillId="0" borderId="35" xfId="4" applyFont="1" applyBorder="1" applyAlignment="1" applyProtection="1">
      <alignment horizontal="left" vertical="center" shrinkToFit="1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38" fontId="8" fillId="0" borderId="0" xfId="6" applyFont="1" applyFill="1" applyAlignment="1" applyProtection="1">
      <alignment horizontal="right" vertical="center"/>
      <protection locked="0"/>
    </xf>
    <xf numFmtId="0" fontId="8" fillId="0" borderId="36" xfId="4" applyFont="1" applyBorder="1" applyAlignment="1" applyProtection="1">
      <alignment horizontal="left" vertical="center" shrinkToFit="1"/>
      <protection locked="0"/>
    </xf>
    <xf numFmtId="0" fontId="0" fillId="0" borderId="36" xfId="0" applyBorder="1" applyAlignment="1" applyProtection="1">
      <alignment horizontal="left" vertical="center" shrinkToFit="1"/>
      <protection locked="0"/>
    </xf>
    <xf numFmtId="0" fontId="8" fillId="0" borderId="0" xfId="4" applyFont="1" applyAlignment="1" applyProtection="1">
      <alignment horizontal="justify" vertical="top" wrapText="1"/>
      <protection locked="0"/>
    </xf>
    <xf numFmtId="176" fontId="8" fillId="0" borderId="0" xfId="4" applyNumberFormat="1" applyFont="1" applyAlignment="1" applyProtection="1">
      <alignment horizontal="center" vertical="top" shrinkToFit="1"/>
      <protection locked="0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shrinkToFit="1"/>
    </xf>
  </cellXfs>
  <cellStyles count="10">
    <cellStyle name="桁区切り" xfId="6" builtinId="6"/>
    <cellStyle name="桁区切り 2" xfId="1" xr:uid="{00000000-0005-0000-0000-000001000000}"/>
    <cellStyle name="桁区切り 3" xfId="2" xr:uid="{00000000-0005-0000-0000-000002000000}"/>
    <cellStyle name="通貨 2" xfId="5" xr:uid="{00000000-0005-0000-0000-000003000000}"/>
    <cellStyle name="標準" xfId="0" builtinId="0"/>
    <cellStyle name="標準 2" xfId="3" xr:uid="{00000000-0005-0000-0000-000005000000}"/>
    <cellStyle name="標準 3" xfId="4" xr:uid="{00000000-0005-0000-0000-000006000000}"/>
    <cellStyle name="標準 3 2" xfId="7" xr:uid="{00000000-0005-0000-0000-000007000000}"/>
    <cellStyle name="標準 3 2 2" xfId="8" xr:uid="{8391E8BB-FC7E-41EB-9E33-47EFFEF1F39C}"/>
    <cellStyle name="標準 4" xfId="9" xr:uid="{001FF794-BA24-483F-8887-C46DAA110D70}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137532</xdr:colOff>
      <xdr:row>11</xdr:row>
      <xdr:rowOff>185853</xdr:rowOff>
    </xdr:from>
    <xdr:to>
      <xdr:col>64</xdr:col>
      <xdr:colOff>2788</xdr:colOff>
      <xdr:row>24</xdr:row>
      <xdr:rowOff>69850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176382" y="2281353"/>
          <a:ext cx="4837306" cy="2360497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・開催する研修ごとにファイルを作成してください。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・講師ごとにシート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の「行程表及び諸謝金等積算書」を入力してください。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35</xdr:col>
      <xdr:colOff>95251</xdr:colOff>
      <xdr:row>35</xdr:row>
      <xdr:rowOff>152400</xdr:rowOff>
    </xdr:from>
    <xdr:to>
      <xdr:col>54</xdr:col>
      <xdr:colOff>38101</xdr:colOff>
      <xdr:row>39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851" y="7153275"/>
          <a:ext cx="3562350" cy="8001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「３．研修、講演会等の参加に要した経費」の数字を、申請書類の入力シートに入力してください。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95250</xdr:colOff>
      <xdr:row>35</xdr:row>
      <xdr:rowOff>152400</xdr:rowOff>
    </xdr:from>
    <xdr:to>
      <xdr:col>52</xdr:col>
      <xdr:colOff>9525</xdr:colOff>
      <xdr:row>39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800850" y="7153275"/>
          <a:ext cx="3152775" cy="80010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「３．研修等の開催に要した経費」の数字を、申請書類の入力シートに入力してください。</a:t>
          </a:r>
        </a:p>
      </xdr:txBody>
    </xdr:sp>
    <xdr:clientData/>
  </xdr:twoCellAnchor>
  <xdr:twoCellAnchor>
    <xdr:from>
      <xdr:col>35</xdr:col>
      <xdr:colOff>140476</xdr:colOff>
      <xdr:row>11</xdr:row>
      <xdr:rowOff>185854</xdr:rowOff>
    </xdr:from>
    <xdr:to>
      <xdr:col>64</xdr:col>
      <xdr:colOff>23233</xdr:colOff>
      <xdr:row>24</xdr:row>
      <xdr:rowOff>25918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075782" y="2252844"/>
          <a:ext cx="4768369" cy="2282870"/>
        </a:xfrm>
        <a:prstGeom prst="rect">
          <a:avLst/>
        </a:prstGeom>
        <a:solidFill>
          <a:schemeClr val="bg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・開催する研修ごとにファイルを作成してください。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・黄色の塗りつぶしに入力をお願いいたします。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・関数や書式の変更はしないでください。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・講師ごとにシート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の「行程表及び諸謝金等積算書」を入力してください。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A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1100" b="1">
            <a:solidFill>
              <a:schemeClr val="tx1">
                <a:lumMod val="85000"/>
                <a:lumOff val="15000"/>
              </a:schemeClr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氏名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B</a:t>
          </a: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氏名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は「</a:t>
          </a:r>
          <a:r>
            <a:rPr kumimoji="1" lang="en-US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C</a:t>
          </a:r>
          <a:r>
            <a:rPr kumimoji="1" lang="ja-JP" altLang="ja-JP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kumimoji="1" lang="ja-JP" altLang="en-US" sz="11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</a:t>
          </a:r>
          <a:endParaRPr kumimoji="1" lang="en-US" altLang="ja-JP" sz="800" b="1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A48"/>
  <sheetViews>
    <sheetView showZeros="0" tabSelected="1" view="pageBreakPreview" zoomScale="145" zoomScaleNormal="85" zoomScaleSheetLayoutView="145" workbookViewId="0">
      <selection sqref="A1:AH1"/>
    </sheetView>
  </sheetViews>
  <sheetFormatPr defaultColWidth="2.42578125" defaultRowHeight="15.75"/>
  <cols>
    <col min="1" max="21" width="2.42578125" style="27"/>
    <col min="22" max="22" width="3" style="27" bestFit="1" customWidth="1"/>
    <col min="23" max="16384" width="2.42578125" style="27"/>
  </cols>
  <sheetData>
    <row r="1" spans="1:3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</row>
    <row r="2" spans="1:35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</row>
    <row r="3" spans="1:35">
      <c r="B3" s="76"/>
    </row>
    <row r="4" spans="1:35">
      <c r="A4" s="108" t="s">
        <v>2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</row>
    <row r="5" spans="1:3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AI5" s="83"/>
    </row>
    <row r="6" spans="1:35" ht="15.75" customHeight="1">
      <c r="B6" s="76"/>
      <c r="R6" s="106" t="s">
        <v>3</v>
      </c>
      <c r="S6" s="106"/>
      <c r="T6" s="106"/>
      <c r="U6" s="110" t="s">
        <v>4</v>
      </c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</row>
    <row r="7" spans="1:35">
      <c r="B7" s="76"/>
      <c r="R7" s="106"/>
      <c r="S7" s="106"/>
      <c r="T7" s="106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</row>
    <row r="8" spans="1:35">
      <c r="B8" s="76"/>
      <c r="R8" s="106" t="s">
        <v>5</v>
      </c>
      <c r="S8" s="106"/>
      <c r="T8" s="106"/>
      <c r="U8" s="113" t="s">
        <v>6</v>
      </c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</row>
    <row r="9" spans="1:35">
      <c r="B9" s="76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</row>
    <row r="10" spans="1:35">
      <c r="B10" s="77" t="s">
        <v>7</v>
      </c>
      <c r="C10" s="111" t="s">
        <v>8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</row>
    <row r="11" spans="1:35">
      <c r="C11" s="78" t="s">
        <v>9</v>
      </c>
      <c r="D11" s="112" t="s">
        <v>10</v>
      </c>
      <c r="E11" s="112"/>
      <c r="F11" s="112"/>
      <c r="G11" s="112"/>
      <c r="H11" s="112"/>
      <c r="I11" s="112"/>
      <c r="J11" s="78" t="s">
        <v>11</v>
      </c>
      <c r="K11" s="111" t="s">
        <v>12</v>
      </c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</row>
    <row r="12" spans="1:35">
      <c r="C12" s="27" t="s">
        <v>13</v>
      </c>
      <c r="D12" s="111" t="s">
        <v>14</v>
      </c>
      <c r="E12" s="111"/>
      <c r="F12" s="111"/>
      <c r="G12" s="111"/>
      <c r="H12" s="111"/>
      <c r="I12" s="111"/>
      <c r="J12" s="27" t="s">
        <v>11</v>
      </c>
      <c r="K12" s="114">
        <v>45931</v>
      </c>
      <c r="L12" s="114"/>
      <c r="M12" s="114"/>
      <c r="N12" s="114"/>
      <c r="O12" s="114"/>
      <c r="P12" s="114"/>
      <c r="Q12" s="114"/>
      <c r="R12" s="23"/>
      <c r="S12" s="115">
        <v>0.54166666666666652</v>
      </c>
      <c r="T12" s="115"/>
      <c r="U12" s="115"/>
      <c r="V12" s="27" t="str">
        <f>IF(S12="","","～")</f>
        <v>～</v>
      </c>
      <c r="W12" s="115">
        <v>0.70833333333333337</v>
      </c>
      <c r="X12" s="115"/>
      <c r="Y12" s="115"/>
    </row>
    <row r="13" spans="1:35">
      <c r="B13" s="76" t="s">
        <v>15</v>
      </c>
      <c r="K13" s="114"/>
      <c r="L13" s="114"/>
      <c r="M13" s="114"/>
      <c r="N13" s="114"/>
      <c r="O13" s="114"/>
      <c r="P13" s="114"/>
      <c r="Q13" s="114"/>
      <c r="R13" s="23"/>
      <c r="S13" s="115"/>
      <c r="T13" s="115"/>
      <c r="U13" s="115"/>
      <c r="V13" s="27" t="str">
        <f>IF(S13="","","～")</f>
        <v/>
      </c>
      <c r="W13" s="115"/>
      <c r="X13" s="115"/>
      <c r="Y13" s="115"/>
    </row>
    <row r="14" spans="1:35">
      <c r="B14" s="76"/>
      <c r="C14" s="27" t="s">
        <v>16</v>
      </c>
      <c r="D14" s="111" t="s">
        <v>17</v>
      </c>
      <c r="E14" s="111"/>
      <c r="F14" s="111"/>
      <c r="G14" s="111"/>
      <c r="J14" s="27" t="s">
        <v>11</v>
      </c>
      <c r="K14" s="132" t="s">
        <v>18</v>
      </c>
      <c r="L14" s="132"/>
      <c r="M14" s="132"/>
      <c r="N14" s="132"/>
      <c r="O14" s="111" t="s">
        <v>19</v>
      </c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</row>
    <row r="15" spans="1:35">
      <c r="B15" s="76"/>
      <c r="K15" s="132" t="s">
        <v>20</v>
      </c>
      <c r="L15" s="132"/>
      <c r="M15" s="132"/>
      <c r="N15" s="132"/>
      <c r="O15" s="111" t="s">
        <v>21</v>
      </c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</row>
    <row r="16" spans="1:35">
      <c r="B16" s="76"/>
      <c r="C16" s="27" t="s">
        <v>22</v>
      </c>
      <c r="D16" s="111" t="s">
        <v>23</v>
      </c>
      <c r="E16" s="111"/>
      <c r="F16" s="111"/>
      <c r="G16" s="111"/>
      <c r="H16" s="111"/>
      <c r="I16" s="111"/>
      <c r="J16" s="27" t="s">
        <v>11</v>
      </c>
      <c r="K16" s="131">
        <v>28</v>
      </c>
      <c r="L16" s="131"/>
      <c r="M16" s="131"/>
      <c r="N16" s="131"/>
      <c r="O16" s="131"/>
      <c r="P16" s="27" t="s">
        <v>24</v>
      </c>
      <c r="Q16" s="106" t="s">
        <v>25</v>
      </c>
      <c r="R16" s="106"/>
      <c r="S16" s="106"/>
      <c r="T16" s="106"/>
      <c r="U16" s="106"/>
      <c r="V16" s="106"/>
    </row>
    <row r="17" spans="2:79">
      <c r="B17" s="76"/>
      <c r="C17" s="27" t="s">
        <v>26</v>
      </c>
      <c r="D17" s="111" t="s">
        <v>27</v>
      </c>
      <c r="E17" s="111"/>
      <c r="F17" s="111"/>
      <c r="G17" s="111"/>
      <c r="H17" s="111"/>
      <c r="I17" s="111"/>
      <c r="J17" s="27" t="s">
        <v>11</v>
      </c>
      <c r="K17" s="116" t="s">
        <v>28</v>
      </c>
      <c r="L17" s="116"/>
      <c r="M17" s="116"/>
      <c r="N17" s="118" t="s">
        <v>29</v>
      </c>
      <c r="O17" s="118"/>
      <c r="P17" s="118"/>
      <c r="Q17" s="118"/>
      <c r="R17" s="118"/>
      <c r="S17" s="119"/>
      <c r="T17" s="116" t="s">
        <v>30</v>
      </c>
      <c r="U17" s="116"/>
      <c r="V17" s="116"/>
      <c r="W17" s="118" t="s">
        <v>31</v>
      </c>
      <c r="X17" s="118"/>
      <c r="Y17" s="118"/>
      <c r="Z17" s="118"/>
      <c r="AA17" s="118"/>
      <c r="AB17" s="118"/>
      <c r="AC17" s="119"/>
      <c r="AD17" s="119"/>
      <c r="AE17" s="119"/>
      <c r="AF17" s="119"/>
      <c r="AG17" s="119"/>
      <c r="AH17" s="119"/>
      <c r="AI17" s="119"/>
    </row>
    <row r="18" spans="2:79">
      <c r="B18" s="76"/>
      <c r="K18" s="117" t="s">
        <v>32</v>
      </c>
      <c r="L18" s="117"/>
      <c r="M18" s="117"/>
      <c r="N18" s="120"/>
      <c r="O18" s="120"/>
      <c r="P18" s="120"/>
      <c r="Q18" s="120"/>
      <c r="R18" s="120"/>
      <c r="S18" s="120"/>
      <c r="T18" s="117" t="s">
        <v>33</v>
      </c>
      <c r="U18" s="117"/>
      <c r="V18" s="117"/>
      <c r="W18" s="120"/>
      <c r="X18" s="120"/>
      <c r="Y18" s="120"/>
      <c r="Z18" s="120"/>
      <c r="AA18" s="120"/>
      <c r="AB18" s="120"/>
      <c r="AC18" s="121"/>
      <c r="AD18" s="121"/>
      <c r="AE18" s="121"/>
      <c r="AF18" s="121"/>
      <c r="AG18" s="121"/>
      <c r="AH18" s="121"/>
      <c r="AI18" s="121"/>
    </row>
    <row r="19" spans="2:79">
      <c r="B19" s="76"/>
      <c r="K19" s="117" t="s">
        <v>34</v>
      </c>
      <c r="L19" s="117"/>
      <c r="M19" s="117"/>
      <c r="N19" s="120"/>
      <c r="O19" s="120"/>
      <c r="P19" s="120"/>
      <c r="Q19" s="120"/>
      <c r="R19" s="120"/>
      <c r="S19" s="121"/>
      <c r="T19" s="117" t="s">
        <v>35</v>
      </c>
      <c r="U19" s="117"/>
      <c r="V19" s="117"/>
      <c r="W19" s="120"/>
      <c r="X19" s="120"/>
      <c r="Y19" s="120"/>
      <c r="Z19" s="120"/>
      <c r="AA19" s="120"/>
      <c r="AB19" s="120"/>
      <c r="AC19" s="121"/>
      <c r="AD19" s="121"/>
      <c r="AE19" s="121"/>
      <c r="AF19" s="121"/>
      <c r="AG19" s="121"/>
      <c r="AH19" s="121"/>
      <c r="AI19" s="121"/>
    </row>
    <row r="20" spans="2:79">
      <c r="B20" s="76"/>
      <c r="C20" s="27" t="s">
        <v>36</v>
      </c>
    </row>
    <row r="21" spans="2:79">
      <c r="D21" s="129" t="s">
        <v>37</v>
      </c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79"/>
    </row>
    <row r="22" spans="2:79"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79"/>
    </row>
    <row r="23" spans="2:79" s="25" customFormat="1"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</row>
    <row r="24" spans="2:79">
      <c r="B24" s="76"/>
      <c r="C24" s="27" t="s">
        <v>38</v>
      </c>
    </row>
    <row r="25" spans="2:79">
      <c r="D25" s="129" t="s">
        <v>39</v>
      </c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79"/>
    </row>
    <row r="26" spans="2:79"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79"/>
    </row>
    <row r="27" spans="2:79"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79"/>
    </row>
    <row r="28" spans="2:79"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79"/>
    </row>
    <row r="29" spans="2:79"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79"/>
    </row>
    <row r="30" spans="2:79"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79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2:79"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79"/>
    </row>
    <row r="32" spans="2:79" s="25" customFormat="1"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</row>
    <row r="33" spans="1:35">
      <c r="B33" s="77" t="s">
        <v>40</v>
      </c>
    </row>
    <row r="34" spans="1:35">
      <c r="C34" s="127" t="s">
        <v>41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I34" s="79"/>
    </row>
    <row r="35" spans="1:35">
      <c r="AH35" s="82"/>
      <c r="AI35" s="79"/>
    </row>
    <row r="36" spans="1:35">
      <c r="B36" s="77" t="s">
        <v>42</v>
      </c>
    </row>
    <row r="37" spans="1:35">
      <c r="C37" s="130" t="s">
        <v>43</v>
      </c>
      <c r="D37" s="130"/>
      <c r="E37" s="130"/>
      <c r="F37" s="130"/>
      <c r="G37" s="130"/>
      <c r="H37" s="130"/>
      <c r="I37" s="130"/>
      <c r="J37" s="122">
        <f>SUM(M38:O43)</f>
        <v>37648</v>
      </c>
      <c r="K37" s="122"/>
      <c r="L37" s="122"/>
      <c r="M37" s="122"/>
      <c r="N37" s="123" t="s">
        <v>44</v>
      </c>
      <c r="O37" s="123"/>
      <c r="P37" s="123"/>
      <c r="Q37" s="123"/>
      <c r="R37" s="123"/>
      <c r="S37" s="123"/>
      <c r="T37" s="123"/>
      <c r="U37" s="123"/>
      <c r="V37" s="122">
        <f>SUM(V38:X43)</f>
        <v>24648</v>
      </c>
      <c r="W37" s="122"/>
      <c r="X37" s="122"/>
      <c r="Y37" s="122"/>
      <c r="Z37" s="123" t="s">
        <v>45</v>
      </c>
      <c r="AA37" s="123"/>
      <c r="AB37" s="123"/>
      <c r="AC37" s="123"/>
      <c r="AD37" s="123"/>
      <c r="AE37" s="122">
        <f>SUM(AE38:AG43)</f>
        <v>13000</v>
      </c>
      <c r="AF37" s="122"/>
      <c r="AG37" s="122"/>
      <c r="AH37" s="122"/>
    </row>
    <row r="38" spans="1:35">
      <c r="D38" s="125" t="s">
        <v>46</v>
      </c>
      <c r="E38" s="125"/>
      <c r="F38" s="125"/>
      <c r="G38" s="126" t="s">
        <v>47</v>
      </c>
      <c r="H38" s="126"/>
      <c r="I38" s="126"/>
      <c r="J38" s="126"/>
      <c r="K38" s="126"/>
      <c r="L38" s="126"/>
      <c r="M38" s="124">
        <v>15000</v>
      </c>
      <c r="N38" s="124"/>
      <c r="O38" s="124"/>
      <c r="P38" s="126" t="s">
        <v>48</v>
      </c>
      <c r="Q38" s="126"/>
      <c r="R38" s="126"/>
      <c r="S38" s="126"/>
      <c r="T38" s="126"/>
      <c r="U38" s="126"/>
      <c r="V38" s="124">
        <v>10000</v>
      </c>
      <c r="W38" s="124"/>
      <c r="X38" s="124"/>
      <c r="Z38" s="123" t="s">
        <v>45</v>
      </c>
      <c r="AA38" s="123"/>
      <c r="AB38" s="123"/>
      <c r="AC38" s="123"/>
      <c r="AD38" s="123"/>
      <c r="AE38" s="122">
        <f t="shared" ref="AE38:AE43" si="0">M38-V38</f>
        <v>5000</v>
      </c>
      <c r="AF38" s="122"/>
      <c r="AG38" s="122"/>
      <c r="AI38" s="79"/>
    </row>
    <row r="39" spans="1:35">
      <c r="D39" s="125" t="s">
        <v>49</v>
      </c>
      <c r="E39" s="125"/>
      <c r="F39" s="125"/>
      <c r="G39" s="126" t="s">
        <v>47</v>
      </c>
      <c r="H39" s="126"/>
      <c r="I39" s="126"/>
      <c r="J39" s="126"/>
      <c r="K39" s="126"/>
      <c r="L39" s="126"/>
      <c r="M39" s="124">
        <v>15000</v>
      </c>
      <c r="N39" s="124"/>
      <c r="O39" s="124"/>
      <c r="P39" s="126" t="s">
        <v>48</v>
      </c>
      <c r="Q39" s="126"/>
      <c r="R39" s="126"/>
      <c r="S39" s="126"/>
      <c r="T39" s="126"/>
      <c r="U39" s="126"/>
      <c r="V39" s="124">
        <v>10000</v>
      </c>
      <c r="W39" s="124"/>
      <c r="X39" s="124"/>
      <c r="Z39" s="123" t="s">
        <v>45</v>
      </c>
      <c r="AA39" s="123"/>
      <c r="AB39" s="123"/>
      <c r="AC39" s="123"/>
      <c r="AD39" s="123"/>
      <c r="AE39" s="122">
        <f t="shared" si="0"/>
        <v>5000</v>
      </c>
      <c r="AF39" s="122"/>
      <c r="AG39" s="122"/>
      <c r="AI39" s="79"/>
    </row>
    <row r="40" spans="1:35">
      <c r="C40" s="80"/>
      <c r="D40" s="125" t="s">
        <v>50</v>
      </c>
      <c r="E40" s="125"/>
      <c r="F40" s="125"/>
      <c r="G40" s="126" t="s">
        <v>47</v>
      </c>
      <c r="H40" s="126"/>
      <c r="I40" s="126"/>
      <c r="J40" s="126"/>
      <c r="K40" s="126"/>
      <c r="L40" s="126"/>
      <c r="M40" s="124">
        <v>3000</v>
      </c>
      <c r="N40" s="124"/>
      <c r="O40" s="124"/>
      <c r="P40" s="126" t="s">
        <v>48</v>
      </c>
      <c r="Q40" s="126"/>
      <c r="R40" s="126"/>
      <c r="S40" s="126"/>
      <c r="T40" s="126"/>
      <c r="U40" s="126"/>
      <c r="V40" s="124">
        <v>1500</v>
      </c>
      <c r="W40" s="124"/>
      <c r="X40" s="124"/>
      <c r="Z40" s="123" t="s">
        <v>45</v>
      </c>
      <c r="AA40" s="123"/>
      <c r="AB40" s="123"/>
      <c r="AC40" s="123"/>
      <c r="AD40" s="123"/>
      <c r="AE40" s="122">
        <f t="shared" si="0"/>
        <v>1500</v>
      </c>
      <c r="AF40" s="122"/>
      <c r="AG40" s="122"/>
    </row>
    <row r="41" spans="1:35">
      <c r="C41" s="80"/>
      <c r="D41" s="125" t="s">
        <v>51</v>
      </c>
      <c r="E41" s="125"/>
      <c r="F41" s="125"/>
      <c r="G41" s="126" t="s">
        <v>47</v>
      </c>
      <c r="H41" s="126"/>
      <c r="I41" s="126"/>
      <c r="J41" s="126"/>
      <c r="K41" s="126"/>
      <c r="L41" s="126"/>
      <c r="M41" s="124">
        <v>3000</v>
      </c>
      <c r="N41" s="124"/>
      <c r="O41" s="124"/>
      <c r="P41" s="126" t="s">
        <v>48</v>
      </c>
      <c r="Q41" s="126"/>
      <c r="R41" s="126"/>
      <c r="S41" s="126"/>
      <c r="T41" s="126"/>
      <c r="U41" s="126"/>
      <c r="V41" s="124">
        <v>1500</v>
      </c>
      <c r="W41" s="124"/>
      <c r="X41" s="124"/>
      <c r="Z41" s="123" t="s">
        <v>45</v>
      </c>
      <c r="AA41" s="123"/>
      <c r="AB41" s="123"/>
      <c r="AC41" s="123"/>
      <c r="AD41" s="123"/>
      <c r="AE41" s="122">
        <f t="shared" si="0"/>
        <v>1500</v>
      </c>
      <c r="AF41" s="122"/>
      <c r="AG41" s="122"/>
    </row>
    <row r="42" spans="1:35">
      <c r="C42" s="80"/>
      <c r="D42" s="125" t="s">
        <v>52</v>
      </c>
      <c r="E42" s="125"/>
      <c r="F42" s="125"/>
      <c r="G42" s="126" t="s">
        <v>47</v>
      </c>
      <c r="H42" s="126"/>
      <c r="I42" s="126"/>
      <c r="J42" s="126"/>
      <c r="K42" s="126"/>
      <c r="L42" s="126"/>
      <c r="M42" s="122">
        <f>SUM('&lt;見本&gt;行程表及び諸謝金等積算書(公共)'!$O$13)-M43</f>
        <v>1648</v>
      </c>
      <c r="N42" s="122"/>
      <c r="O42" s="122"/>
      <c r="P42" s="126" t="s">
        <v>48</v>
      </c>
      <c r="Q42" s="126"/>
      <c r="R42" s="126"/>
      <c r="S42" s="126"/>
      <c r="T42" s="126"/>
      <c r="U42" s="126"/>
      <c r="V42" s="122">
        <f>SUM('&lt;見本&gt;行程表及び諸謝金等積算書(公共)'!$AB$13)-V43</f>
        <v>1648</v>
      </c>
      <c r="W42" s="122"/>
      <c r="X42" s="122"/>
      <c r="Z42" s="123" t="s">
        <v>45</v>
      </c>
      <c r="AA42" s="123"/>
      <c r="AB42" s="123"/>
      <c r="AC42" s="123"/>
      <c r="AD42" s="123"/>
      <c r="AE42" s="122">
        <f t="shared" si="0"/>
        <v>0</v>
      </c>
      <c r="AF42" s="122"/>
      <c r="AG42" s="122"/>
    </row>
    <row r="43" spans="1:35">
      <c r="C43" s="80"/>
      <c r="D43" s="125" t="s">
        <v>53</v>
      </c>
      <c r="E43" s="125"/>
      <c r="F43" s="125"/>
      <c r="G43" s="126" t="s">
        <v>47</v>
      </c>
      <c r="H43" s="126"/>
      <c r="I43" s="126"/>
      <c r="J43" s="126"/>
      <c r="K43" s="126"/>
      <c r="L43" s="126"/>
      <c r="M43" s="122">
        <f>SUM('&lt;見本&gt;行程表及び諸謝金等積算書(公共)'!$Q$11)</f>
        <v>0</v>
      </c>
      <c r="N43" s="122"/>
      <c r="O43" s="122"/>
      <c r="P43" s="126" t="s">
        <v>48</v>
      </c>
      <c r="Q43" s="126"/>
      <c r="R43" s="126"/>
      <c r="S43" s="126"/>
      <c r="T43" s="126"/>
      <c r="U43" s="126"/>
      <c r="V43" s="122">
        <f>SUM('&lt;見本&gt;行程表及び諸謝金等積算書(公共)'!$AD$11)</f>
        <v>0</v>
      </c>
      <c r="W43" s="122"/>
      <c r="X43" s="122"/>
      <c r="Z43" s="123" t="s">
        <v>45</v>
      </c>
      <c r="AA43" s="123"/>
      <c r="AB43" s="123"/>
      <c r="AC43" s="123"/>
      <c r="AD43" s="123"/>
      <c r="AE43" s="122">
        <f t="shared" si="0"/>
        <v>0</v>
      </c>
      <c r="AF43" s="122"/>
      <c r="AG43" s="122"/>
    </row>
    <row r="44" spans="1:35">
      <c r="C44" s="80"/>
      <c r="D44" s="112" t="s">
        <v>54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</row>
    <row r="45" spans="1:35">
      <c r="D45" s="127" t="s">
        <v>55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79"/>
    </row>
    <row r="46" spans="1:35"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>
      <c r="A47" s="128" t="s">
        <v>56</v>
      </c>
      <c r="B47" s="128"/>
      <c r="C47" s="129" t="s">
        <v>57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</row>
    <row r="48" spans="1:35"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</row>
  </sheetData>
  <sheetProtection sheet="1" objects="1" scenarios="1" selectLockedCells="1" selectUnlockedCells="1"/>
  <mergeCells count="93">
    <mergeCell ref="K16:O16"/>
    <mergeCell ref="D16:I16"/>
    <mergeCell ref="K15:N15"/>
    <mergeCell ref="K14:N14"/>
    <mergeCell ref="O14:AI14"/>
    <mergeCell ref="O15:AI15"/>
    <mergeCell ref="Q16:V16"/>
    <mergeCell ref="D14:G14"/>
    <mergeCell ref="AE39:AG39"/>
    <mergeCell ref="V43:X43"/>
    <mergeCell ref="AE43:AG43"/>
    <mergeCell ref="M40:O40"/>
    <mergeCell ref="Z43:AD43"/>
    <mergeCell ref="P43:U43"/>
    <mergeCell ref="AE42:AG42"/>
    <mergeCell ref="AE40:AG40"/>
    <mergeCell ref="M41:O41"/>
    <mergeCell ref="P41:U41"/>
    <mergeCell ref="V41:X41"/>
    <mergeCell ref="Z41:AD41"/>
    <mergeCell ref="Z39:AD39"/>
    <mergeCell ref="V39:X39"/>
    <mergeCell ref="V40:X40"/>
    <mergeCell ref="Z40:AD40"/>
    <mergeCell ref="D17:I17"/>
    <mergeCell ref="N18:S18"/>
    <mergeCell ref="N17:S17"/>
    <mergeCell ref="G39:L39"/>
    <mergeCell ref="P39:U39"/>
    <mergeCell ref="D39:F39"/>
    <mergeCell ref="M39:O39"/>
    <mergeCell ref="D21:AH22"/>
    <mergeCell ref="D25:AH31"/>
    <mergeCell ref="Z38:AD38"/>
    <mergeCell ref="AE38:AG38"/>
    <mergeCell ref="V38:X38"/>
    <mergeCell ref="C34:AG34"/>
    <mergeCell ref="C37:I37"/>
    <mergeCell ref="J37:M37"/>
    <mergeCell ref="N37:U37"/>
    <mergeCell ref="D45:AH45"/>
    <mergeCell ref="A47:B47"/>
    <mergeCell ref="AE41:AG41"/>
    <mergeCell ref="G43:L43"/>
    <mergeCell ref="D43:F43"/>
    <mergeCell ref="Z42:AD42"/>
    <mergeCell ref="D41:F41"/>
    <mergeCell ref="G41:L41"/>
    <mergeCell ref="D44:AG44"/>
    <mergeCell ref="C47:AI48"/>
    <mergeCell ref="D42:F42"/>
    <mergeCell ref="G42:L42"/>
    <mergeCell ref="M43:O43"/>
    <mergeCell ref="P42:U42"/>
    <mergeCell ref="V42:X42"/>
    <mergeCell ref="D40:F40"/>
    <mergeCell ref="G40:L40"/>
    <mergeCell ref="M42:O42"/>
    <mergeCell ref="P40:U40"/>
    <mergeCell ref="D38:F38"/>
    <mergeCell ref="G38:L38"/>
    <mergeCell ref="P38:U38"/>
    <mergeCell ref="V37:Y37"/>
    <mergeCell ref="Z37:AD37"/>
    <mergeCell ref="AE37:AH37"/>
    <mergeCell ref="M38:O38"/>
    <mergeCell ref="K19:M19"/>
    <mergeCell ref="T19:V19"/>
    <mergeCell ref="N19:S19"/>
    <mergeCell ref="W19:AI19"/>
    <mergeCell ref="K17:M17"/>
    <mergeCell ref="T17:V17"/>
    <mergeCell ref="K18:M18"/>
    <mergeCell ref="T18:V18"/>
    <mergeCell ref="W17:AI17"/>
    <mergeCell ref="W18:AI18"/>
    <mergeCell ref="K13:Q13"/>
    <mergeCell ref="K12:Q12"/>
    <mergeCell ref="S13:U13"/>
    <mergeCell ref="S12:U12"/>
    <mergeCell ref="W13:Y13"/>
    <mergeCell ref="W12:Y12"/>
    <mergeCell ref="D12:I12"/>
    <mergeCell ref="D11:I11"/>
    <mergeCell ref="K11:AI11"/>
    <mergeCell ref="U8:AI8"/>
    <mergeCell ref="C10:AI10"/>
    <mergeCell ref="R6:T7"/>
    <mergeCell ref="R8:T8"/>
    <mergeCell ref="A1:AI1"/>
    <mergeCell ref="A4:AI4"/>
    <mergeCell ref="U6:AI7"/>
    <mergeCell ref="A2:AI2"/>
  </mergeCells>
  <phoneticPr fontId="5"/>
  <conditionalFormatting sqref="K12:Q13 S12:U13 W12:Y13 O14:AI15 K16:O16 N17:S19 W17:AI19 D21:AH22 D25:AH31">
    <cfRule type="containsBlanks" dxfId="19" priority="5">
      <formula>LEN(TRIM(D12))=0</formula>
    </cfRule>
  </conditionalFormatting>
  <conditionalFormatting sqref="K11:AI11">
    <cfRule type="containsBlanks" dxfId="18" priority="3">
      <formula>LEN(TRIM(K11))=0</formula>
    </cfRule>
  </conditionalFormatting>
  <conditionalFormatting sqref="M38:O41 V38:X41">
    <cfRule type="containsBlanks" dxfId="17" priority="4">
      <formula>LEN(TRIM(M38))=0</formula>
    </cfRule>
  </conditionalFormatting>
  <conditionalFormatting sqref="U6 U8">
    <cfRule type="containsBlanks" dxfId="16" priority="2">
      <formula>LEN(TRIM(U6))=0</formula>
    </cfRule>
  </conditionalFormatting>
  <conditionalFormatting sqref="U6:AI8">
    <cfRule type="containsBlanks" dxfId="15" priority="1">
      <formula>LEN(TRIM(U6))=0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'(参考)諸謝金・宿泊費'!$B$3:$B$25</xm:f>
          </x14:formula1>
          <xm:sqref>N17:N19 O17:R17 O19:R19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AI14"/>
  <sheetViews>
    <sheetView showZeros="0" view="pageBreakPreview" zoomScale="85" zoomScaleNormal="85" zoomScaleSheetLayoutView="85" workbookViewId="0">
      <selection sqref="A1:AH1"/>
    </sheetView>
  </sheetViews>
  <sheetFormatPr defaultColWidth="2.42578125" defaultRowHeight="37.5" customHeight="1"/>
  <cols>
    <col min="1" max="1" width="8.7109375" style="25" customWidth="1"/>
    <col min="2" max="2" width="7.42578125" style="25" customWidth="1"/>
    <col min="3" max="3" width="4.28515625" style="31" bestFit="1" customWidth="1"/>
    <col min="4" max="4" width="7.42578125" style="25" customWidth="1"/>
    <col min="5" max="7" width="12.42578125" style="25" customWidth="1"/>
    <col min="8" max="8" width="7.42578125" style="31" customWidth="1"/>
    <col min="9" max="34" width="7.42578125" style="25" customWidth="1"/>
    <col min="35" max="16384" width="2.42578125" style="25"/>
  </cols>
  <sheetData>
    <row r="1" spans="1:35" ht="15.7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</row>
    <row r="2" spans="1:35" s="27" customFormat="1" ht="15" customHeight="1">
      <c r="A2" s="107" t="s">
        <v>1</v>
      </c>
      <c r="B2" s="107"/>
      <c r="C2" s="107"/>
      <c r="D2" s="107"/>
      <c r="E2" s="107"/>
      <c r="F2" s="107"/>
      <c r="G2" s="109"/>
      <c r="H2" s="109"/>
      <c r="I2" s="109"/>
      <c r="J2" s="109"/>
      <c r="K2" s="109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</row>
    <row r="3" spans="1:35" ht="16.5" thickBot="1">
      <c r="A3" s="108" t="s">
        <v>58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</row>
    <row r="4" spans="1:35" ht="30" customHeight="1">
      <c r="A4" s="24"/>
      <c r="B4" s="24"/>
      <c r="C4" s="28"/>
      <c r="D4" s="24"/>
      <c r="E4" s="24"/>
      <c r="F4" s="24"/>
      <c r="G4" s="24"/>
      <c r="H4" s="29"/>
      <c r="I4" s="142" t="s">
        <v>59</v>
      </c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4"/>
      <c r="V4" s="142" t="s">
        <v>60</v>
      </c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4"/>
    </row>
    <row r="5" spans="1:35" ht="30" customHeight="1">
      <c r="A5" s="30" t="s">
        <v>61</v>
      </c>
      <c r="B5" s="147" t="str">
        <f>'&lt;見本&gt;報告書(公共)'!W17</f>
        <v>井上　和子</v>
      </c>
      <c r="C5" s="147"/>
      <c r="D5" s="147"/>
      <c r="E5" s="24"/>
      <c r="F5" s="24"/>
      <c r="G5" s="24"/>
      <c r="H5" s="29"/>
      <c r="I5" s="148" t="s">
        <v>62</v>
      </c>
      <c r="J5" s="138"/>
      <c r="K5" s="149"/>
      <c r="L5" s="149"/>
      <c r="M5" s="149"/>
      <c r="N5" s="137" t="s">
        <v>63</v>
      </c>
      <c r="O5" s="138"/>
      <c r="P5" s="150"/>
      <c r="Q5" s="150"/>
      <c r="R5" s="137" t="s">
        <v>64</v>
      </c>
      <c r="S5" s="138"/>
      <c r="T5" s="150"/>
      <c r="U5" s="152"/>
      <c r="V5" s="148" t="s">
        <v>65</v>
      </c>
      <c r="W5" s="138"/>
      <c r="X5" s="153">
        <f>K5</f>
        <v>0</v>
      </c>
      <c r="Y5" s="153"/>
      <c r="Z5" s="153"/>
      <c r="AA5" s="137" t="s">
        <v>63</v>
      </c>
      <c r="AB5" s="138"/>
      <c r="AC5" s="189">
        <f>P5</f>
        <v>0</v>
      </c>
      <c r="AD5" s="189"/>
      <c r="AE5" s="137" t="s">
        <v>64</v>
      </c>
      <c r="AF5" s="138"/>
      <c r="AG5" s="145">
        <f>T5</f>
        <v>0</v>
      </c>
      <c r="AH5" s="146"/>
    </row>
    <row r="6" spans="1:35" ht="30" customHeight="1" thickBot="1">
      <c r="A6" s="30" t="s">
        <v>66</v>
      </c>
      <c r="B6" s="147" t="str">
        <f>'&lt;見本&gt;報告書(公共)'!N17</f>
        <v>大学准教授</v>
      </c>
      <c r="C6" s="147"/>
      <c r="D6" s="147"/>
      <c r="I6" s="135" t="s">
        <v>67</v>
      </c>
      <c r="J6" s="136"/>
      <c r="K6" s="136"/>
      <c r="L6" s="139" t="s">
        <v>68</v>
      </c>
      <c r="M6" s="140"/>
      <c r="N6" s="141" t="s">
        <v>69</v>
      </c>
      <c r="O6" s="136"/>
      <c r="P6" s="133" t="s">
        <v>70</v>
      </c>
      <c r="Q6" s="151"/>
      <c r="R6" s="168" t="s">
        <v>71</v>
      </c>
      <c r="S6" s="168"/>
      <c r="T6" s="133" t="s">
        <v>72</v>
      </c>
      <c r="U6" s="134"/>
      <c r="V6" s="135" t="str">
        <f>I6</f>
        <v>鉄道賃</v>
      </c>
      <c r="W6" s="136"/>
      <c r="X6" s="136"/>
      <c r="Y6" s="139" t="str">
        <f>L6</f>
        <v>航空賃</v>
      </c>
      <c r="Z6" s="140"/>
      <c r="AA6" s="141" t="s">
        <v>69</v>
      </c>
      <c r="AB6" s="139"/>
      <c r="AC6" s="188" t="str">
        <f>P6</f>
        <v>諸謝金</v>
      </c>
      <c r="AD6" s="188"/>
      <c r="AE6" s="163" t="str">
        <f>R6</f>
        <v>宿泊費</v>
      </c>
      <c r="AF6" s="163"/>
      <c r="AG6" s="162" t="str">
        <f>T6</f>
        <v>宿泊手当</v>
      </c>
      <c r="AH6" s="164"/>
    </row>
    <row r="7" spans="1:35" ht="30" customHeight="1">
      <c r="A7" s="32" t="s">
        <v>73</v>
      </c>
      <c r="B7" s="33" t="s">
        <v>74</v>
      </c>
      <c r="C7" s="34" t="s">
        <v>75</v>
      </c>
      <c r="D7" s="35" t="s">
        <v>76</v>
      </c>
      <c r="E7" s="36" t="s">
        <v>77</v>
      </c>
      <c r="F7" s="37" t="s">
        <v>78</v>
      </c>
      <c r="G7" s="36" t="s">
        <v>79</v>
      </c>
      <c r="H7" s="38" t="s">
        <v>80</v>
      </c>
      <c r="I7" s="39" t="s">
        <v>81</v>
      </c>
      <c r="J7" s="40" t="s">
        <v>82</v>
      </c>
      <c r="K7" s="41" t="s">
        <v>83</v>
      </c>
      <c r="L7" s="42" t="s">
        <v>81</v>
      </c>
      <c r="M7" s="40" t="s">
        <v>82</v>
      </c>
      <c r="N7" s="40" t="s">
        <v>81</v>
      </c>
      <c r="O7" s="43" t="s">
        <v>82</v>
      </c>
      <c r="P7" s="43" t="s">
        <v>84</v>
      </c>
      <c r="Q7" s="43" t="s">
        <v>85</v>
      </c>
      <c r="R7" s="43" t="s">
        <v>86</v>
      </c>
      <c r="S7" s="43" t="s">
        <v>85</v>
      </c>
      <c r="T7" s="43" t="s">
        <v>86</v>
      </c>
      <c r="U7" s="44" t="s">
        <v>87</v>
      </c>
      <c r="V7" s="39" t="str">
        <f t="shared" ref="V7:AH7" si="0">I7</f>
        <v>路程</v>
      </c>
      <c r="W7" s="40" t="str">
        <f t="shared" si="0"/>
        <v>運賃</v>
      </c>
      <c r="X7" s="41" t="str">
        <f t="shared" si="0"/>
        <v>急行
料金</v>
      </c>
      <c r="Y7" s="42" t="str">
        <f t="shared" si="0"/>
        <v>路程</v>
      </c>
      <c r="Z7" s="40" t="str">
        <f t="shared" si="0"/>
        <v>運賃</v>
      </c>
      <c r="AA7" s="40" t="str">
        <f t="shared" si="0"/>
        <v>路程</v>
      </c>
      <c r="AB7" s="40" t="str">
        <f t="shared" si="0"/>
        <v>運賃</v>
      </c>
      <c r="AC7" s="187" t="str">
        <f t="shared" si="0"/>
        <v>時間</v>
      </c>
      <c r="AD7" s="187" t="s">
        <v>88</v>
      </c>
      <c r="AE7" s="40" t="str">
        <f t="shared" si="0"/>
        <v>夜数</v>
      </c>
      <c r="AF7" s="40" t="s">
        <v>89</v>
      </c>
      <c r="AG7" s="51" t="str">
        <f t="shared" si="0"/>
        <v>夜数</v>
      </c>
      <c r="AH7" s="45" t="str">
        <f t="shared" si="0"/>
        <v>定額</v>
      </c>
    </row>
    <row r="8" spans="1:35" ht="15.75">
      <c r="A8" s="46"/>
      <c r="B8" s="47"/>
      <c r="C8" s="48"/>
      <c r="D8" s="49"/>
      <c r="E8" s="50"/>
      <c r="F8" s="51"/>
      <c r="G8" s="50"/>
      <c r="H8" s="52"/>
      <c r="I8" s="53" t="s">
        <v>90</v>
      </c>
      <c r="J8" s="54" t="s">
        <v>91</v>
      </c>
      <c r="K8" s="55" t="s">
        <v>91</v>
      </c>
      <c r="L8" s="56" t="s">
        <v>90</v>
      </c>
      <c r="M8" s="54" t="s">
        <v>91</v>
      </c>
      <c r="N8" s="54" t="s">
        <v>90</v>
      </c>
      <c r="O8" s="57" t="s">
        <v>91</v>
      </c>
      <c r="P8" s="58" t="s">
        <v>92</v>
      </c>
      <c r="Q8" s="58" t="s">
        <v>91</v>
      </c>
      <c r="R8" s="58" t="s">
        <v>93</v>
      </c>
      <c r="S8" s="58" t="s">
        <v>91</v>
      </c>
      <c r="T8" s="58" t="s">
        <v>93</v>
      </c>
      <c r="U8" s="59" t="s">
        <v>91</v>
      </c>
      <c r="V8" s="53" t="s">
        <v>90</v>
      </c>
      <c r="W8" s="54" t="s">
        <v>91</v>
      </c>
      <c r="X8" s="55" t="s">
        <v>91</v>
      </c>
      <c r="Y8" s="56" t="s">
        <v>90</v>
      </c>
      <c r="Z8" s="54" t="s">
        <v>91</v>
      </c>
      <c r="AA8" s="54" t="s">
        <v>90</v>
      </c>
      <c r="AB8" s="57" t="s">
        <v>91</v>
      </c>
      <c r="AC8" s="58" t="s">
        <v>92</v>
      </c>
      <c r="AD8" s="58" t="s">
        <v>91</v>
      </c>
      <c r="AE8" s="58" t="s">
        <v>93</v>
      </c>
      <c r="AF8" s="57" t="s">
        <v>91</v>
      </c>
      <c r="AG8" s="58" t="s">
        <v>93</v>
      </c>
      <c r="AH8" s="85" t="s">
        <v>91</v>
      </c>
    </row>
    <row r="9" spans="1:35" ht="30" customHeight="1">
      <c r="A9" s="60">
        <v>45931</v>
      </c>
      <c r="B9" s="61">
        <v>0.42499999999999999</v>
      </c>
      <c r="C9" s="62" t="s">
        <v>75</v>
      </c>
      <c r="D9" s="63">
        <v>0.4597222222222222</v>
      </c>
      <c r="E9" s="64" t="s">
        <v>94</v>
      </c>
      <c r="F9" s="64" t="s">
        <v>95</v>
      </c>
      <c r="G9" s="64" t="s">
        <v>96</v>
      </c>
      <c r="H9" s="65"/>
      <c r="I9" s="66">
        <v>46</v>
      </c>
      <c r="J9" s="67">
        <v>824</v>
      </c>
      <c r="K9" s="92"/>
      <c r="L9" s="92"/>
      <c r="M9" s="92"/>
      <c r="N9" s="93"/>
      <c r="O9" s="94"/>
      <c r="P9" s="92"/>
      <c r="Q9" s="92"/>
      <c r="R9" s="9" t="str">
        <f>IF(H9="","",IF($K$5="",1,""))</f>
        <v/>
      </c>
      <c r="S9" s="92"/>
      <c r="T9" s="9" t="str">
        <f>R9</f>
        <v/>
      </c>
      <c r="U9" s="10" t="str">
        <f>IF(R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9" s="11">
        <f t="shared" ref="V9:Y10" si="1">I9</f>
        <v>46</v>
      </c>
      <c r="W9" s="9">
        <f t="shared" si="1"/>
        <v>824</v>
      </c>
      <c r="X9" s="9">
        <f t="shared" si="1"/>
        <v>0</v>
      </c>
      <c r="Y9" s="9">
        <f>L9</f>
        <v>0</v>
      </c>
      <c r="Z9" s="9">
        <f>M9</f>
        <v>0</v>
      </c>
      <c r="AA9" s="12">
        <f t="shared" ref="AA9:AC10" si="2">N9</f>
        <v>0</v>
      </c>
      <c r="AB9" s="9">
        <f t="shared" si="2"/>
        <v>0</v>
      </c>
      <c r="AC9" s="9">
        <f t="shared" si="2"/>
        <v>0</v>
      </c>
      <c r="AD9" s="9" t="str">
        <f>IF(P9="","",IF(Q9&lt;VLOOKUP($B$6,'(参考)諸謝金・宿泊費'!$B:$I,3,FALSE)*AC9,Q9,VLOOKUP($B$6,'(参考)諸謝金・宿泊費'!$B:$I,3,FALSE)*AC9))</f>
        <v/>
      </c>
      <c r="AE9" s="9" t="str">
        <f>R9</f>
        <v/>
      </c>
      <c r="AF9" s="84" t="str">
        <f>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R9=1,MIN(S9,_xlfn.XLOOKUP($B$6,'(参考)諸謝金・宿泊費'!$B$3:$B$25,_xlfn.XLOOKUP(H9,'(参考)諸謝金・宿泊費'!$I$2:$BC$2,'(参考)諸謝金・宿泊費'!$I$3:$BC$25,""),"")),""),"")</f>
        <v/>
      </c>
      <c r="AG9" s="9" t="str">
        <f>T9</f>
        <v/>
      </c>
      <c r="AH9" s="10" t="str">
        <f>IF(AE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0" spans="1:35" ht="30" customHeight="1" thickBot="1">
      <c r="A10" s="60"/>
      <c r="B10" s="68">
        <v>0.76388888888888884</v>
      </c>
      <c r="C10" s="69" t="s">
        <v>75</v>
      </c>
      <c r="D10" s="70">
        <v>0.79236111111111107</v>
      </c>
      <c r="E10" s="71" t="s">
        <v>96</v>
      </c>
      <c r="F10" s="71" t="s">
        <v>95</v>
      </c>
      <c r="G10" s="71" t="s">
        <v>94</v>
      </c>
      <c r="H10" s="65"/>
      <c r="I10" s="72">
        <v>46</v>
      </c>
      <c r="J10" s="73">
        <v>824</v>
      </c>
      <c r="K10" s="95"/>
      <c r="L10" s="95"/>
      <c r="M10" s="95"/>
      <c r="N10" s="96"/>
      <c r="O10" s="95"/>
      <c r="P10" s="95"/>
      <c r="Q10" s="95"/>
      <c r="R10" s="9" t="str">
        <f>IF(H10="","",IF($K$5="",1,""))</f>
        <v/>
      </c>
      <c r="S10" s="95"/>
      <c r="T10" s="13" t="str">
        <f>IF(H10="","",IF(OR($K$5="",$P$5="",$T$5=""),"",1))</f>
        <v/>
      </c>
      <c r="U10" s="10" t="str">
        <f>IF(R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0" s="14">
        <f t="shared" si="1"/>
        <v>46</v>
      </c>
      <c r="W10" s="13">
        <f t="shared" si="1"/>
        <v>824</v>
      </c>
      <c r="X10" s="13">
        <f t="shared" si="1"/>
        <v>0</v>
      </c>
      <c r="Y10" s="13">
        <f t="shared" si="1"/>
        <v>0</v>
      </c>
      <c r="Z10" s="13">
        <f>M10</f>
        <v>0</v>
      </c>
      <c r="AA10" s="15">
        <f t="shared" si="2"/>
        <v>0</v>
      </c>
      <c r="AB10" s="13">
        <f t="shared" si="2"/>
        <v>0</v>
      </c>
      <c r="AC10" s="13">
        <f t="shared" si="2"/>
        <v>0</v>
      </c>
      <c r="AD10" s="9" t="str">
        <f>IF(P10="","",IF(Q10&lt;VLOOKUP($B$6,'(参考)諸謝金・宿泊費'!$B:$I,3,FALSE)*AC10,Q10,VLOOKUP($B$6,'(参考)諸謝金・宿泊費'!$B:$I,3,FALSE)*AC10))</f>
        <v/>
      </c>
      <c r="AE10" s="13" t="str">
        <f t="shared" ref="AE10" si="3">R10</f>
        <v/>
      </c>
      <c r="AF10" s="84" t="str">
        <f>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R10=1,MIN(S10,_xlfn.XLOOKUP($B$6,'(参考)諸謝金・宿泊費'!$B$3:$B$25,_xlfn.XLOOKUP(H10,'(参考)諸謝金・宿泊費'!$I$2:$BC$2,'(参考)諸謝金・宿泊費'!$I$3:$BC$25,""),"")),""),"")</f>
        <v/>
      </c>
      <c r="AG10" s="9" t="str">
        <f>IF($X$5=0,"",IF(T10="","",1))</f>
        <v/>
      </c>
      <c r="AH10" s="10" t="str">
        <f>IF(AE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1" spans="1:35" ht="30" customHeight="1" thickBot="1">
      <c r="A11" s="165" t="s">
        <v>97</v>
      </c>
      <c r="B11" s="166"/>
      <c r="C11" s="166"/>
      <c r="D11" s="166"/>
      <c r="E11" s="166"/>
      <c r="F11" s="166"/>
      <c r="G11" s="166"/>
      <c r="H11" s="166"/>
      <c r="I11" s="16">
        <f>SUM(I9:I10)</f>
        <v>92</v>
      </c>
      <c r="J11" s="17">
        <f>SUM(J9:J10)</f>
        <v>1648</v>
      </c>
      <c r="K11" s="17">
        <f t="shared" ref="K11:S11" si="4">SUM(K9:K10)</f>
        <v>0</v>
      </c>
      <c r="L11" s="17">
        <f t="shared" si="4"/>
        <v>0</v>
      </c>
      <c r="M11" s="17">
        <f t="shared" si="4"/>
        <v>0</v>
      </c>
      <c r="N11" s="17">
        <f t="shared" si="4"/>
        <v>0</v>
      </c>
      <c r="O11" s="17">
        <f t="shared" si="4"/>
        <v>0</v>
      </c>
      <c r="P11" s="17">
        <f t="shared" si="4"/>
        <v>0</v>
      </c>
      <c r="Q11" s="17">
        <f t="shared" si="4"/>
        <v>0</v>
      </c>
      <c r="R11" s="17"/>
      <c r="S11" s="17">
        <f t="shared" si="4"/>
        <v>0</v>
      </c>
      <c r="T11" s="17"/>
      <c r="U11" s="17">
        <f>SUM(U9:U10)</f>
        <v>0</v>
      </c>
      <c r="V11" s="20">
        <f>SUM(V9:V10)</f>
        <v>92</v>
      </c>
      <c r="W11" s="21">
        <f>SUM(W9:W10)</f>
        <v>1648</v>
      </c>
      <c r="X11" s="21">
        <f t="shared" ref="X11:AF11" si="5">SUM(X9:X10)</f>
        <v>0</v>
      </c>
      <c r="Y11" s="21">
        <f t="shared" si="5"/>
        <v>0</v>
      </c>
      <c r="Z11" s="21">
        <f t="shared" si="5"/>
        <v>0</v>
      </c>
      <c r="AA11" s="21">
        <f t="shared" si="5"/>
        <v>0</v>
      </c>
      <c r="AB11" s="21">
        <f t="shared" si="5"/>
        <v>0</v>
      </c>
      <c r="AC11" s="21">
        <f t="shared" si="5"/>
        <v>0</v>
      </c>
      <c r="AD11" s="21">
        <f t="shared" si="5"/>
        <v>0</v>
      </c>
      <c r="AE11" s="21"/>
      <c r="AF11" s="21">
        <f t="shared" si="5"/>
        <v>0</v>
      </c>
      <c r="AG11" s="21"/>
      <c r="AH11" s="21">
        <f>SUM(AH9:AH10)</f>
        <v>0</v>
      </c>
    </row>
    <row r="12" spans="1:35" ht="15" customHeight="1" thickBot="1">
      <c r="C12" s="25"/>
      <c r="H12" s="25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</row>
    <row r="13" spans="1:35" ht="30" customHeight="1" thickBot="1">
      <c r="H13" s="75"/>
      <c r="I13" s="167" t="s">
        <v>47</v>
      </c>
      <c r="J13" s="158"/>
      <c r="K13" s="158"/>
      <c r="L13" s="158"/>
      <c r="M13" s="158"/>
      <c r="N13" s="158"/>
      <c r="O13" s="159">
        <f>SUM(K5,J11,K11,M11,O11,Q11,S11,U11)</f>
        <v>1648</v>
      </c>
      <c r="P13" s="160"/>
      <c r="Q13" s="160"/>
      <c r="R13" s="160"/>
      <c r="S13" s="160"/>
      <c r="T13" s="160"/>
      <c r="U13" s="161"/>
      <c r="V13" s="157" t="s">
        <v>98</v>
      </c>
      <c r="W13" s="158"/>
      <c r="X13" s="158"/>
      <c r="Y13" s="158"/>
      <c r="Z13" s="158"/>
      <c r="AA13" s="158"/>
      <c r="AB13" s="159">
        <f>SUM(X5,W11,X11,Z11,AB11,AD11,AF11,AH11)</f>
        <v>1648</v>
      </c>
      <c r="AC13" s="160"/>
      <c r="AD13" s="160"/>
      <c r="AE13" s="160"/>
      <c r="AF13" s="160"/>
      <c r="AG13" s="160"/>
      <c r="AH13" s="161"/>
    </row>
    <row r="14" spans="1:35" ht="30" customHeight="1" thickBot="1">
      <c r="A14" s="155" t="s">
        <v>99</v>
      </c>
      <c r="B14" s="155"/>
      <c r="C14" s="155"/>
      <c r="D14" s="155"/>
      <c r="E14" s="155"/>
      <c r="F14" s="155"/>
      <c r="G14" s="155"/>
      <c r="H14" s="155"/>
      <c r="I14" s="156"/>
      <c r="J14" s="156"/>
      <c r="K14" s="156"/>
      <c r="L14" s="156"/>
      <c r="M14" s="156"/>
      <c r="N14" s="156"/>
      <c r="O14" s="28"/>
      <c r="P14" s="28"/>
      <c r="Q14" s="28"/>
      <c r="R14" s="28"/>
      <c r="S14" s="28"/>
      <c r="T14" s="28"/>
      <c r="U14" s="28"/>
      <c r="V14" s="157" t="s">
        <v>100</v>
      </c>
      <c r="W14" s="158"/>
      <c r="X14" s="158"/>
      <c r="Y14" s="158"/>
      <c r="Z14" s="158"/>
      <c r="AA14" s="158"/>
      <c r="AB14" s="159">
        <f>O13-AB13</f>
        <v>0</v>
      </c>
      <c r="AC14" s="160"/>
      <c r="AD14" s="160"/>
      <c r="AE14" s="160"/>
      <c r="AF14" s="160"/>
      <c r="AG14" s="160"/>
      <c r="AH14" s="161"/>
    </row>
  </sheetData>
  <sheetProtection sheet="1" objects="1" scenarios="1" selectLockedCells="1" selectUnlockedCells="1"/>
  <protectedRanges>
    <protectedRange sqref="S9:S10 A9:B10 D9:Q10" name="範囲1"/>
    <protectedRange sqref="K5 P5 T5" name="範囲1_1"/>
  </protectedRanges>
  <mergeCells count="41">
    <mergeCell ref="A1:AH1"/>
    <mergeCell ref="A2:F2"/>
    <mergeCell ref="A14:N14"/>
    <mergeCell ref="V14:AA14"/>
    <mergeCell ref="AB14:AH14"/>
    <mergeCell ref="AC6:AD6"/>
    <mergeCell ref="AE6:AF6"/>
    <mergeCell ref="AG6:AH6"/>
    <mergeCell ref="A11:H11"/>
    <mergeCell ref="I13:N13"/>
    <mergeCell ref="O13:U13"/>
    <mergeCell ref="V13:AA13"/>
    <mergeCell ref="AB13:AH13"/>
    <mergeCell ref="R6:S6"/>
    <mergeCell ref="I6:K6"/>
    <mergeCell ref="Y6:Z6"/>
    <mergeCell ref="N5:O5"/>
    <mergeCell ref="P5:Q5"/>
    <mergeCell ref="AA6:AB6"/>
    <mergeCell ref="P6:Q6"/>
    <mergeCell ref="AC5:AD5"/>
    <mergeCell ref="T5:U5"/>
    <mergeCell ref="V5:W5"/>
    <mergeCell ref="X5:Z5"/>
    <mergeCell ref="AA5:AB5"/>
    <mergeCell ref="G2:H2"/>
    <mergeCell ref="I2:K2"/>
    <mergeCell ref="T6:U6"/>
    <mergeCell ref="V6:X6"/>
    <mergeCell ref="AE5:AF5"/>
    <mergeCell ref="R5:S5"/>
    <mergeCell ref="L6:M6"/>
    <mergeCell ref="N6:O6"/>
    <mergeCell ref="A3:AH3"/>
    <mergeCell ref="I4:U4"/>
    <mergeCell ref="V4:AH4"/>
    <mergeCell ref="AG5:AH5"/>
    <mergeCell ref="B6:D6"/>
    <mergeCell ref="B5:D5"/>
    <mergeCell ref="I5:J5"/>
    <mergeCell ref="K5:M5"/>
  </mergeCells>
  <phoneticPr fontId="5"/>
  <conditionalFormatting sqref="A9:B10 D9:Q10">
    <cfRule type="containsBlanks" dxfId="14" priority="1">
      <formula>LEN(TRIM(A9))=0</formula>
    </cfRule>
  </conditionalFormatting>
  <conditionalFormatting sqref="K5:M5 P5:Q5 T5:U5">
    <cfRule type="containsBlanks" dxfId="13" priority="2">
      <formula>LEN(TRIM(K5))=0</formula>
    </cfRule>
  </conditionalFormatting>
  <conditionalFormatting sqref="S9:S10">
    <cfRule type="containsBlanks" dxfId="12" priority="3">
      <formula>LEN(TRIM(S9))=0</formula>
    </cfRule>
  </conditionalFormatting>
  <dataValidations count="1">
    <dataValidation type="list" allowBlank="1" showInputMessage="1" showErrorMessage="1" sqref="P5:Q5 T5:U5" xr:uid="{E2A4E8F7-AC8D-43E7-A607-7D988D85363D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1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659E25-1105-47ED-9960-BB6F5797AED5}">
          <x14:formula1>
            <xm:f>'(参考)諸謝金・宿泊費'!$I$2:$BC$2</xm:f>
          </x14:formula1>
          <xm:sqref>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  <pageSetUpPr fitToPage="1"/>
  </sheetPr>
  <dimension ref="A1:CA48"/>
  <sheetViews>
    <sheetView showZeros="0" view="pageBreakPreview" zoomScaleNormal="100" zoomScaleSheetLayoutView="100" workbookViewId="0">
      <selection sqref="A1:AI1"/>
    </sheetView>
  </sheetViews>
  <sheetFormatPr defaultColWidth="2.42578125" defaultRowHeight="15.75"/>
  <cols>
    <col min="1" max="21" width="2.42578125" style="27"/>
    <col min="22" max="22" width="3" style="27" bestFit="1" customWidth="1"/>
    <col min="23" max="16384" width="2.42578125" style="27"/>
  </cols>
  <sheetData>
    <row r="1" spans="1:3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</row>
    <row r="2" spans="1:35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</row>
    <row r="3" spans="1:35">
      <c r="B3" s="76"/>
    </row>
    <row r="4" spans="1:35">
      <c r="A4" s="108" t="s">
        <v>101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</row>
    <row r="5" spans="1:3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AI5" s="83"/>
    </row>
    <row r="6" spans="1:35">
      <c r="B6" s="76"/>
      <c r="R6" s="106" t="s">
        <v>3</v>
      </c>
      <c r="S6" s="106"/>
      <c r="T6" s="106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</row>
    <row r="7" spans="1:35">
      <c r="B7" s="76"/>
      <c r="R7" s="106"/>
      <c r="S7" s="106"/>
      <c r="T7" s="106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</row>
    <row r="8" spans="1:35">
      <c r="B8" s="76"/>
      <c r="R8" s="106" t="s">
        <v>5</v>
      </c>
      <c r="S8" s="106"/>
      <c r="T8" s="106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</row>
    <row r="9" spans="1:35">
      <c r="B9" s="76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</row>
    <row r="10" spans="1:35">
      <c r="B10" s="77" t="s">
        <v>7</v>
      </c>
      <c r="C10" s="111" t="s">
        <v>8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</row>
    <row r="11" spans="1:35">
      <c r="C11" s="78" t="s">
        <v>9</v>
      </c>
      <c r="D11" s="112" t="s">
        <v>10</v>
      </c>
      <c r="E11" s="112"/>
      <c r="F11" s="112"/>
      <c r="G11" s="112"/>
      <c r="H11" s="112"/>
      <c r="I11" s="112"/>
      <c r="J11" s="78" t="s">
        <v>11</v>
      </c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1"/>
      <c r="V11" s="171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</row>
    <row r="12" spans="1:35">
      <c r="C12" s="27" t="s">
        <v>13</v>
      </c>
      <c r="D12" s="111" t="s">
        <v>14</v>
      </c>
      <c r="E12" s="111"/>
      <c r="F12" s="111"/>
      <c r="G12" s="111"/>
      <c r="H12" s="111"/>
      <c r="I12" s="111"/>
      <c r="J12" s="27" t="s">
        <v>11</v>
      </c>
      <c r="K12" s="172"/>
      <c r="L12" s="172"/>
      <c r="M12" s="172"/>
      <c r="N12" s="172"/>
      <c r="O12" s="172"/>
      <c r="P12" s="172"/>
      <c r="Q12" s="172"/>
      <c r="R12" s="23"/>
      <c r="S12" s="173"/>
      <c r="T12" s="173"/>
      <c r="U12" s="173"/>
      <c r="V12" s="27" t="str">
        <f>IF(S12="","","～")</f>
        <v/>
      </c>
      <c r="W12" s="173"/>
      <c r="X12" s="173"/>
      <c r="Y12" s="173"/>
    </row>
    <row r="13" spans="1:35">
      <c r="B13" s="76" t="s">
        <v>15</v>
      </c>
      <c r="K13" s="172"/>
      <c r="L13" s="172"/>
      <c r="M13" s="172"/>
      <c r="N13" s="172"/>
      <c r="O13" s="172"/>
      <c r="P13" s="172"/>
      <c r="Q13" s="172"/>
      <c r="R13" s="23"/>
      <c r="S13" s="173"/>
      <c r="T13" s="173"/>
      <c r="U13" s="173"/>
      <c r="V13" s="27" t="str">
        <f>IF(S13="","","～")</f>
        <v/>
      </c>
      <c r="W13" s="173"/>
      <c r="X13" s="173"/>
      <c r="Y13" s="173"/>
    </row>
    <row r="14" spans="1:35">
      <c r="B14" s="76"/>
      <c r="C14" s="27" t="s">
        <v>16</v>
      </c>
      <c r="D14" s="111" t="s">
        <v>17</v>
      </c>
      <c r="E14" s="111"/>
      <c r="F14" s="111"/>
      <c r="G14" s="111"/>
      <c r="J14" s="27" t="s">
        <v>11</v>
      </c>
      <c r="K14" s="132" t="s">
        <v>18</v>
      </c>
      <c r="L14" s="132"/>
      <c r="M14" s="132"/>
      <c r="N14" s="132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</row>
    <row r="15" spans="1:35">
      <c r="B15" s="76"/>
      <c r="K15" s="132" t="s">
        <v>20</v>
      </c>
      <c r="L15" s="132"/>
      <c r="M15" s="132"/>
      <c r="N15" s="132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</row>
    <row r="16" spans="1:35">
      <c r="B16" s="76"/>
      <c r="C16" s="27" t="s">
        <v>22</v>
      </c>
      <c r="D16" s="111" t="s">
        <v>23</v>
      </c>
      <c r="E16" s="111"/>
      <c r="F16" s="111"/>
      <c r="G16" s="111"/>
      <c r="H16" s="111"/>
      <c r="I16" s="111"/>
      <c r="J16" s="27" t="s">
        <v>11</v>
      </c>
      <c r="K16" s="176"/>
      <c r="L16" s="176"/>
      <c r="M16" s="176"/>
      <c r="N16" s="176"/>
      <c r="O16" s="176"/>
      <c r="P16" s="27" t="s">
        <v>24</v>
      </c>
      <c r="Q16" s="106" t="s">
        <v>25</v>
      </c>
      <c r="R16" s="106"/>
      <c r="S16" s="106"/>
      <c r="T16" s="106"/>
      <c r="U16" s="106"/>
      <c r="V16" s="106"/>
    </row>
    <row r="17" spans="2:79">
      <c r="B17" s="76"/>
      <c r="C17" s="27" t="s">
        <v>26</v>
      </c>
      <c r="D17" s="111" t="s">
        <v>27</v>
      </c>
      <c r="E17" s="111"/>
      <c r="F17" s="111"/>
      <c r="G17" s="111"/>
      <c r="H17" s="111"/>
      <c r="I17" s="111"/>
      <c r="J17" s="27" t="s">
        <v>11</v>
      </c>
      <c r="K17" s="116" t="s">
        <v>28</v>
      </c>
      <c r="L17" s="116"/>
      <c r="M17" s="116"/>
      <c r="N17" s="174"/>
      <c r="O17" s="174"/>
      <c r="P17" s="174"/>
      <c r="Q17" s="174"/>
      <c r="R17" s="174"/>
      <c r="S17" s="174"/>
      <c r="T17" s="116" t="s">
        <v>30</v>
      </c>
      <c r="U17" s="116"/>
      <c r="V17" s="116"/>
      <c r="W17" s="174"/>
      <c r="X17" s="174"/>
      <c r="Y17" s="174"/>
      <c r="Z17" s="174"/>
      <c r="AA17" s="174"/>
      <c r="AB17" s="174"/>
      <c r="AC17" s="175"/>
      <c r="AD17" s="175"/>
      <c r="AE17" s="175"/>
      <c r="AF17" s="175"/>
      <c r="AG17" s="175"/>
      <c r="AH17" s="175"/>
      <c r="AI17" s="175"/>
    </row>
    <row r="18" spans="2:79">
      <c r="B18" s="76"/>
      <c r="K18" s="117" t="s">
        <v>32</v>
      </c>
      <c r="L18" s="117"/>
      <c r="M18" s="117"/>
      <c r="N18" s="177"/>
      <c r="O18" s="177"/>
      <c r="P18" s="177"/>
      <c r="Q18" s="177"/>
      <c r="R18" s="177"/>
      <c r="S18" s="177"/>
      <c r="T18" s="117" t="s">
        <v>33</v>
      </c>
      <c r="U18" s="117"/>
      <c r="V18" s="117"/>
      <c r="W18" s="177"/>
      <c r="X18" s="177"/>
      <c r="Y18" s="177"/>
      <c r="Z18" s="177"/>
      <c r="AA18" s="177"/>
      <c r="AB18" s="177"/>
      <c r="AC18" s="178"/>
      <c r="AD18" s="178"/>
      <c r="AE18" s="178"/>
      <c r="AF18" s="178"/>
      <c r="AG18" s="178"/>
      <c r="AH18" s="178"/>
      <c r="AI18" s="178"/>
    </row>
    <row r="19" spans="2:79">
      <c r="B19" s="76"/>
      <c r="K19" s="117" t="s">
        <v>34</v>
      </c>
      <c r="L19" s="117"/>
      <c r="M19" s="117"/>
      <c r="N19" s="177"/>
      <c r="O19" s="177"/>
      <c r="P19" s="177"/>
      <c r="Q19" s="177"/>
      <c r="R19" s="177"/>
      <c r="S19" s="178"/>
      <c r="T19" s="117" t="s">
        <v>35</v>
      </c>
      <c r="U19" s="117"/>
      <c r="V19" s="117"/>
      <c r="W19" s="177"/>
      <c r="X19" s="177"/>
      <c r="Y19" s="177"/>
      <c r="Z19" s="177"/>
      <c r="AA19" s="177"/>
      <c r="AB19" s="177"/>
      <c r="AC19" s="178"/>
      <c r="AD19" s="178"/>
      <c r="AE19" s="178"/>
      <c r="AF19" s="178"/>
      <c r="AG19" s="178"/>
      <c r="AH19" s="178"/>
      <c r="AI19" s="178"/>
    </row>
    <row r="20" spans="2:79">
      <c r="B20" s="76"/>
      <c r="C20" s="27" t="s">
        <v>36</v>
      </c>
    </row>
    <row r="21" spans="2:79">
      <c r="D21" s="179" t="s">
        <v>37</v>
      </c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79"/>
    </row>
    <row r="22" spans="2:79">
      <c r="D22" s="179"/>
      <c r="E22" s="179"/>
      <c r="F22" s="179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79"/>
    </row>
    <row r="23" spans="2:79" s="25" customFormat="1"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</row>
    <row r="24" spans="2:79">
      <c r="B24" s="76"/>
      <c r="C24" s="27" t="s">
        <v>38</v>
      </c>
    </row>
    <row r="25" spans="2:79"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79"/>
    </row>
    <row r="26" spans="2:79"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79"/>
    </row>
    <row r="27" spans="2:79"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79"/>
    </row>
    <row r="28" spans="2:79"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79"/>
    </row>
    <row r="29" spans="2:79"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79"/>
    </row>
    <row r="30" spans="2:79"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79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</row>
    <row r="31" spans="2:79"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79"/>
    </row>
    <row r="32" spans="2:79" s="25" customFormat="1"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</row>
    <row r="33" spans="1:35">
      <c r="B33" s="77" t="s">
        <v>40</v>
      </c>
    </row>
    <row r="34" spans="1:35">
      <c r="C34" s="127" t="s">
        <v>41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I34" s="79"/>
    </row>
    <row r="35" spans="1:35">
      <c r="AH35" s="82"/>
      <c r="AI35" s="79"/>
    </row>
    <row r="36" spans="1:35">
      <c r="B36" s="77" t="s">
        <v>42</v>
      </c>
    </row>
    <row r="37" spans="1:35">
      <c r="C37" s="130" t="s">
        <v>43</v>
      </c>
      <c r="D37" s="130"/>
      <c r="E37" s="130"/>
      <c r="F37" s="130"/>
      <c r="G37" s="130"/>
      <c r="H37" s="130"/>
      <c r="I37" s="130"/>
      <c r="J37" s="122">
        <f>SUM(M38:O43)</f>
        <v>0</v>
      </c>
      <c r="K37" s="122"/>
      <c r="L37" s="122"/>
      <c r="M37" s="122"/>
      <c r="N37" s="123" t="s">
        <v>44</v>
      </c>
      <c r="O37" s="123"/>
      <c r="P37" s="123"/>
      <c r="Q37" s="123"/>
      <c r="R37" s="123"/>
      <c r="S37" s="123"/>
      <c r="T37" s="123"/>
      <c r="U37" s="123"/>
      <c r="V37" s="122">
        <f>SUM(V38:X43)</f>
        <v>0</v>
      </c>
      <c r="W37" s="122"/>
      <c r="X37" s="122"/>
      <c r="Y37" s="122"/>
      <c r="Z37" s="123" t="s">
        <v>45</v>
      </c>
      <c r="AA37" s="123"/>
      <c r="AB37" s="123"/>
      <c r="AC37" s="123"/>
      <c r="AD37" s="123"/>
      <c r="AE37" s="122">
        <f>SUM(AE38:AG43)</f>
        <v>0</v>
      </c>
      <c r="AF37" s="122"/>
      <c r="AG37" s="122"/>
      <c r="AH37" s="122"/>
    </row>
    <row r="38" spans="1:35">
      <c r="D38" s="125" t="s">
        <v>46</v>
      </c>
      <c r="E38" s="125"/>
      <c r="F38" s="125"/>
      <c r="G38" s="126" t="s">
        <v>47</v>
      </c>
      <c r="H38" s="126"/>
      <c r="I38" s="126"/>
      <c r="J38" s="126"/>
      <c r="K38" s="126"/>
      <c r="L38" s="126"/>
      <c r="M38" s="180"/>
      <c r="N38" s="180"/>
      <c r="O38" s="180"/>
      <c r="P38" s="126" t="s">
        <v>48</v>
      </c>
      <c r="Q38" s="126"/>
      <c r="R38" s="126"/>
      <c r="S38" s="126"/>
      <c r="T38" s="126"/>
      <c r="U38" s="126"/>
      <c r="V38" s="180"/>
      <c r="W38" s="180"/>
      <c r="X38" s="180"/>
      <c r="Z38" s="123" t="s">
        <v>45</v>
      </c>
      <c r="AA38" s="123"/>
      <c r="AB38" s="123"/>
      <c r="AC38" s="123"/>
      <c r="AD38" s="123"/>
      <c r="AE38" s="122">
        <f t="shared" ref="AE38:AE43" si="0">M38-V38</f>
        <v>0</v>
      </c>
      <c r="AF38" s="122"/>
      <c r="AG38" s="122"/>
      <c r="AI38" s="79"/>
    </row>
    <row r="39" spans="1:35">
      <c r="D39" s="125" t="s">
        <v>49</v>
      </c>
      <c r="E39" s="125"/>
      <c r="F39" s="125"/>
      <c r="G39" s="126" t="s">
        <v>47</v>
      </c>
      <c r="H39" s="126"/>
      <c r="I39" s="126"/>
      <c r="J39" s="126"/>
      <c r="K39" s="126"/>
      <c r="L39" s="126"/>
      <c r="M39" s="180"/>
      <c r="N39" s="180"/>
      <c r="O39" s="180"/>
      <c r="P39" s="126" t="s">
        <v>48</v>
      </c>
      <c r="Q39" s="126"/>
      <c r="R39" s="126"/>
      <c r="S39" s="126"/>
      <c r="T39" s="126"/>
      <c r="U39" s="126"/>
      <c r="V39" s="180"/>
      <c r="W39" s="180"/>
      <c r="X39" s="180"/>
      <c r="Z39" s="123" t="s">
        <v>45</v>
      </c>
      <c r="AA39" s="123"/>
      <c r="AB39" s="123"/>
      <c r="AC39" s="123"/>
      <c r="AD39" s="123"/>
      <c r="AE39" s="122">
        <f t="shared" si="0"/>
        <v>0</v>
      </c>
      <c r="AF39" s="122"/>
      <c r="AG39" s="122"/>
      <c r="AI39" s="79"/>
    </row>
    <row r="40" spans="1:35">
      <c r="C40" s="80"/>
      <c r="D40" s="125" t="s">
        <v>50</v>
      </c>
      <c r="E40" s="125"/>
      <c r="F40" s="125"/>
      <c r="G40" s="126" t="s">
        <v>47</v>
      </c>
      <c r="H40" s="126"/>
      <c r="I40" s="126"/>
      <c r="J40" s="126"/>
      <c r="K40" s="126"/>
      <c r="L40" s="126"/>
      <c r="M40" s="180"/>
      <c r="N40" s="180"/>
      <c r="O40" s="180"/>
      <c r="P40" s="126" t="s">
        <v>48</v>
      </c>
      <c r="Q40" s="126"/>
      <c r="R40" s="126"/>
      <c r="S40" s="126"/>
      <c r="T40" s="126"/>
      <c r="U40" s="126"/>
      <c r="V40" s="180"/>
      <c r="W40" s="180"/>
      <c r="X40" s="180"/>
      <c r="Z40" s="123" t="s">
        <v>45</v>
      </c>
      <c r="AA40" s="123"/>
      <c r="AB40" s="123"/>
      <c r="AC40" s="123"/>
      <c r="AD40" s="123"/>
      <c r="AE40" s="122">
        <f t="shared" si="0"/>
        <v>0</v>
      </c>
      <c r="AF40" s="122"/>
      <c r="AG40" s="122"/>
    </row>
    <row r="41" spans="1:35">
      <c r="C41" s="80"/>
      <c r="D41" s="125" t="s">
        <v>51</v>
      </c>
      <c r="E41" s="125"/>
      <c r="F41" s="125"/>
      <c r="G41" s="126" t="s">
        <v>47</v>
      </c>
      <c r="H41" s="126"/>
      <c r="I41" s="126"/>
      <c r="J41" s="126"/>
      <c r="K41" s="126"/>
      <c r="L41" s="126"/>
      <c r="M41" s="180"/>
      <c r="N41" s="180"/>
      <c r="O41" s="180"/>
      <c r="P41" s="126" t="s">
        <v>48</v>
      </c>
      <c r="Q41" s="126"/>
      <c r="R41" s="126"/>
      <c r="S41" s="126"/>
      <c r="T41" s="126"/>
      <c r="U41" s="126"/>
      <c r="V41" s="180"/>
      <c r="W41" s="180"/>
      <c r="X41" s="180"/>
      <c r="Z41" s="123" t="s">
        <v>45</v>
      </c>
      <c r="AA41" s="123"/>
      <c r="AB41" s="123"/>
      <c r="AC41" s="123"/>
      <c r="AD41" s="123"/>
      <c r="AE41" s="122">
        <f t="shared" si="0"/>
        <v>0</v>
      </c>
      <c r="AF41" s="122"/>
      <c r="AG41" s="122"/>
    </row>
    <row r="42" spans="1:35">
      <c r="C42" s="80"/>
      <c r="D42" s="125" t="s">
        <v>52</v>
      </c>
      <c r="E42" s="125"/>
      <c r="F42" s="125"/>
      <c r="G42" s="126" t="s">
        <v>47</v>
      </c>
      <c r="H42" s="126"/>
      <c r="I42" s="126"/>
      <c r="J42" s="126"/>
      <c r="K42" s="126"/>
      <c r="L42" s="126"/>
      <c r="M42" s="122">
        <f>SUM('A(公共) '!O26,'B(公共) '!O26,'C(公共)'!O26)-M43</f>
        <v>0</v>
      </c>
      <c r="N42" s="122"/>
      <c r="O42" s="122"/>
      <c r="P42" s="126" t="s">
        <v>48</v>
      </c>
      <c r="Q42" s="126"/>
      <c r="R42" s="126"/>
      <c r="S42" s="126"/>
      <c r="T42" s="126"/>
      <c r="U42" s="126"/>
      <c r="V42" s="122">
        <f>SUM('A(公共) '!AB26,'B(公共) '!AB26,'C(公共)'!AB26)-V43</f>
        <v>0</v>
      </c>
      <c r="W42" s="122"/>
      <c r="X42" s="122"/>
      <c r="Z42" s="123" t="s">
        <v>45</v>
      </c>
      <c r="AA42" s="123"/>
      <c r="AB42" s="123"/>
      <c r="AC42" s="123"/>
      <c r="AD42" s="123"/>
      <c r="AE42" s="122">
        <f t="shared" si="0"/>
        <v>0</v>
      </c>
      <c r="AF42" s="122"/>
      <c r="AG42" s="122"/>
    </row>
    <row r="43" spans="1:35">
      <c r="C43" s="80"/>
      <c r="D43" s="125" t="s">
        <v>53</v>
      </c>
      <c r="E43" s="125"/>
      <c r="F43" s="125"/>
      <c r="G43" s="126" t="s">
        <v>47</v>
      </c>
      <c r="H43" s="126"/>
      <c r="I43" s="126"/>
      <c r="J43" s="126"/>
      <c r="K43" s="126"/>
      <c r="L43" s="126"/>
      <c r="M43" s="122">
        <f>SUM('A(公共) '!Q24,'B(公共) '!Q24,'C(公共)'!Q24)</f>
        <v>0</v>
      </c>
      <c r="N43" s="122"/>
      <c r="O43" s="122"/>
      <c r="P43" s="126" t="s">
        <v>48</v>
      </c>
      <c r="Q43" s="126"/>
      <c r="R43" s="126"/>
      <c r="S43" s="126"/>
      <c r="T43" s="126"/>
      <c r="U43" s="126"/>
      <c r="V43" s="122">
        <f>SUM('A(公共) '!AD24,'B(公共) '!AD24,'C(公共)'!AD24)</f>
        <v>0</v>
      </c>
      <c r="W43" s="122"/>
      <c r="X43" s="122"/>
      <c r="Z43" s="123" t="s">
        <v>45</v>
      </c>
      <c r="AA43" s="123"/>
      <c r="AB43" s="123"/>
      <c r="AC43" s="123"/>
      <c r="AD43" s="123"/>
      <c r="AE43" s="122">
        <f t="shared" si="0"/>
        <v>0</v>
      </c>
      <c r="AF43" s="122"/>
      <c r="AG43" s="122"/>
    </row>
    <row r="44" spans="1:35">
      <c r="C44" s="80"/>
      <c r="D44" s="112" t="s">
        <v>54</v>
      </c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</row>
    <row r="45" spans="1:35">
      <c r="D45" s="127" t="s">
        <v>55</v>
      </c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79"/>
    </row>
    <row r="46" spans="1:35"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</row>
    <row r="47" spans="1:35">
      <c r="A47" s="128" t="s">
        <v>56</v>
      </c>
      <c r="B47" s="128"/>
      <c r="C47" s="129" t="s">
        <v>57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</row>
    <row r="48" spans="1:35"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</row>
  </sheetData>
  <sheetProtection sheet="1" objects="1" scenarios="1" selectLockedCells="1"/>
  <protectedRanges>
    <protectedRange sqref="M39 M38:O41 V38:X41 D25 N17:S19 W17:AI19 K16 O14:AI15 S13 S12 W12 W13 K13 K12 K11" name="範囲1"/>
    <protectedRange sqref="U6:AI8" name="範囲1_1"/>
  </protectedRanges>
  <mergeCells count="93">
    <mergeCell ref="D44:AG44"/>
    <mergeCell ref="D45:AH45"/>
    <mergeCell ref="A47:B47"/>
    <mergeCell ref="C47:AI48"/>
    <mergeCell ref="AE42:AG42"/>
    <mergeCell ref="D43:F43"/>
    <mergeCell ref="G43:L43"/>
    <mergeCell ref="M43:O43"/>
    <mergeCell ref="P43:U43"/>
    <mergeCell ref="V43:X43"/>
    <mergeCell ref="Z43:AD43"/>
    <mergeCell ref="AE43:AG43"/>
    <mergeCell ref="D42:F42"/>
    <mergeCell ref="G42:L42"/>
    <mergeCell ref="M42:O42"/>
    <mergeCell ref="P42:U42"/>
    <mergeCell ref="V42:X42"/>
    <mergeCell ref="Z42:AD42"/>
    <mergeCell ref="AE40:AG40"/>
    <mergeCell ref="D41:F41"/>
    <mergeCell ref="G41:L41"/>
    <mergeCell ref="M41:O41"/>
    <mergeCell ref="P41:U41"/>
    <mergeCell ref="V41:X41"/>
    <mergeCell ref="Z41:AD41"/>
    <mergeCell ref="AE41:AG41"/>
    <mergeCell ref="D40:F40"/>
    <mergeCell ref="G40:L40"/>
    <mergeCell ref="M40:O40"/>
    <mergeCell ref="P40:U40"/>
    <mergeCell ref="V40:X40"/>
    <mergeCell ref="Z40:AD40"/>
    <mergeCell ref="AE38:AG38"/>
    <mergeCell ref="D39:F39"/>
    <mergeCell ref="G39:L39"/>
    <mergeCell ref="M39:O39"/>
    <mergeCell ref="P39:U39"/>
    <mergeCell ref="V39:X39"/>
    <mergeCell ref="Z39:AD39"/>
    <mergeCell ref="AE39:AG39"/>
    <mergeCell ref="D38:F38"/>
    <mergeCell ref="G38:L38"/>
    <mergeCell ref="M38:O38"/>
    <mergeCell ref="P38:U38"/>
    <mergeCell ref="V38:X38"/>
    <mergeCell ref="Z38:AD38"/>
    <mergeCell ref="D21:AH22"/>
    <mergeCell ref="D25:AH31"/>
    <mergeCell ref="C34:AG34"/>
    <mergeCell ref="C37:I37"/>
    <mergeCell ref="J37:M37"/>
    <mergeCell ref="N37:U37"/>
    <mergeCell ref="V37:Y37"/>
    <mergeCell ref="Z37:AD37"/>
    <mergeCell ref="AE37:AH37"/>
    <mergeCell ref="K18:M18"/>
    <mergeCell ref="N18:S18"/>
    <mergeCell ref="T18:V18"/>
    <mergeCell ref="W18:AI18"/>
    <mergeCell ref="K19:M19"/>
    <mergeCell ref="N19:S19"/>
    <mergeCell ref="T19:V19"/>
    <mergeCell ref="W19:AI19"/>
    <mergeCell ref="K15:N15"/>
    <mergeCell ref="O15:AI15"/>
    <mergeCell ref="D16:I16"/>
    <mergeCell ref="K16:O16"/>
    <mergeCell ref="Q16:V16"/>
    <mergeCell ref="D17:I17"/>
    <mergeCell ref="K17:M17"/>
    <mergeCell ref="N17:S17"/>
    <mergeCell ref="T17:V17"/>
    <mergeCell ref="W17:AI17"/>
    <mergeCell ref="K13:Q13"/>
    <mergeCell ref="S13:U13"/>
    <mergeCell ref="W13:Y13"/>
    <mergeCell ref="D14:G14"/>
    <mergeCell ref="K14:N14"/>
    <mergeCell ref="O14:AI14"/>
    <mergeCell ref="C10:AI10"/>
    <mergeCell ref="D11:I11"/>
    <mergeCell ref="K11:AI11"/>
    <mergeCell ref="D12:I12"/>
    <mergeCell ref="K12:Q12"/>
    <mergeCell ref="S12:U12"/>
    <mergeCell ref="W12:Y12"/>
    <mergeCell ref="U8:AI8"/>
    <mergeCell ref="A1:AI1"/>
    <mergeCell ref="A4:AI4"/>
    <mergeCell ref="U6:AI7"/>
    <mergeCell ref="A2:AI2"/>
    <mergeCell ref="R6:T7"/>
    <mergeCell ref="R8:T8"/>
  </mergeCells>
  <phoneticPr fontId="6"/>
  <conditionalFormatting sqref="D21:AH22">
    <cfRule type="containsBlanks" dxfId="11" priority="1">
      <formula>LEN(TRIM(D21))=0</formula>
    </cfRule>
  </conditionalFormatting>
  <conditionalFormatting sqref="K12:Q13 S12:U13 W12:Y13 O14:AI15 K16:O16 N17:S19 W17:AI19 D25:AH31">
    <cfRule type="containsBlanks" dxfId="10" priority="6">
      <formula>LEN(TRIM(D12))=0</formula>
    </cfRule>
  </conditionalFormatting>
  <conditionalFormatting sqref="K11:AI11">
    <cfRule type="containsBlanks" dxfId="9" priority="4">
      <formula>LEN(TRIM(K11))=0</formula>
    </cfRule>
  </conditionalFormatting>
  <conditionalFormatting sqref="M38:O41 V38:X41">
    <cfRule type="containsBlanks" dxfId="8" priority="5">
      <formula>LEN(TRIM(M38))=0</formula>
    </cfRule>
  </conditionalFormatting>
  <conditionalFormatting sqref="U6 U8">
    <cfRule type="containsBlanks" dxfId="7" priority="3">
      <formula>LEN(TRIM(U6))=0</formula>
    </cfRule>
  </conditionalFormatting>
  <conditionalFormatting sqref="U6:AI8">
    <cfRule type="containsBlanks" dxfId="6" priority="2">
      <formula>LEN(TRIM(U6))=0</formula>
    </cfRule>
  </conditionalFormatting>
  <pageMargins left="0.59055118110236215" right="0.59055118110236215" top="0.59055118110236215" bottom="0.59055118110236215" header="0.39370078740157483" footer="0.27559055118110237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'(参考)諸謝金・宿泊費'!$B$3:$B$25</xm:f>
          </x14:formula1>
          <xm:sqref>O19:R19 N18:N19 N17:S17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C8A-09CA-4B80-B0B9-89C33D1B25D9}">
  <sheetPr codeName="Sheet4">
    <tabColor rgb="FFFFFF00"/>
    <pageSetUpPr fitToPage="1"/>
  </sheetPr>
  <dimension ref="A1:AI27"/>
  <sheetViews>
    <sheetView showZeros="0" view="pageBreakPreview" zoomScale="85" zoomScaleSheetLayoutView="85" workbookViewId="0">
      <selection sqref="A1:AH1"/>
    </sheetView>
  </sheetViews>
  <sheetFormatPr defaultColWidth="2.42578125" defaultRowHeight="37.5" customHeight="1"/>
  <cols>
    <col min="1" max="1" width="8.7109375" style="25" customWidth="1"/>
    <col min="2" max="2" width="7.42578125" style="25" customWidth="1"/>
    <col min="3" max="3" width="4.28515625" style="31" bestFit="1" customWidth="1"/>
    <col min="4" max="4" width="7.42578125" style="25" customWidth="1"/>
    <col min="5" max="7" width="12.42578125" style="25" customWidth="1"/>
    <col min="8" max="8" width="7.42578125" style="31" customWidth="1"/>
    <col min="9" max="34" width="7.42578125" style="25" customWidth="1"/>
    <col min="35" max="16384" width="2.42578125" style="25"/>
  </cols>
  <sheetData>
    <row r="1" spans="1:35" ht="15.7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spans="1:35" s="27" customFormat="1" ht="15" customHeight="1">
      <c r="A2" s="111" t="s">
        <v>1</v>
      </c>
      <c r="B2" s="111"/>
      <c r="C2" s="111"/>
      <c r="D2" s="111"/>
      <c r="E2" s="111"/>
      <c r="F2" s="111"/>
      <c r="G2" s="106"/>
      <c r="H2" s="106"/>
      <c r="I2" s="106"/>
      <c r="J2" s="106"/>
      <c r="K2" s="106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26"/>
    </row>
    <row r="3" spans="1:35" ht="16.5" thickBot="1">
      <c r="A3" s="108" t="s">
        <v>102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</row>
    <row r="4" spans="1:35" ht="30" customHeight="1">
      <c r="A4" s="24"/>
      <c r="B4" s="24"/>
      <c r="C4" s="28"/>
      <c r="D4" s="24"/>
      <c r="E4" s="24"/>
      <c r="F4" s="24"/>
      <c r="G4" s="24"/>
      <c r="H4" s="29"/>
      <c r="I4" s="142" t="s">
        <v>59</v>
      </c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4"/>
      <c r="V4" s="142" t="s">
        <v>60</v>
      </c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4"/>
    </row>
    <row r="5" spans="1:35" ht="30" customHeight="1">
      <c r="A5" s="30" t="s">
        <v>61</v>
      </c>
      <c r="B5" s="182">
        <f>'報告書(公共)'!W17</f>
        <v>0</v>
      </c>
      <c r="C5" s="182"/>
      <c r="D5" s="182"/>
      <c r="E5" s="24"/>
      <c r="F5" s="24"/>
      <c r="G5" s="24"/>
      <c r="H5" s="29"/>
      <c r="I5" s="148" t="s">
        <v>62</v>
      </c>
      <c r="J5" s="138"/>
      <c r="K5" s="149"/>
      <c r="L5" s="149"/>
      <c r="M5" s="149"/>
      <c r="N5" s="137" t="s">
        <v>63</v>
      </c>
      <c r="O5" s="138"/>
      <c r="P5" s="150"/>
      <c r="Q5" s="150"/>
      <c r="R5" s="137" t="s">
        <v>64</v>
      </c>
      <c r="S5" s="138"/>
      <c r="T5" s="150"/>
      <c r="U5" s="152"/>
      <c r="V5" s="148" t="s">
        <v>65</v>
      </c>
      <c r="W5" s="138"/>
      <c r="X5" s="153">
        <f>K5</f>
        <v>0</v>
      </c>
      <c r="Y5" s="153"/>
      <c r="Z5" s="153"/>
      <c r="AA5" s="137" t="s">
        <v>63</v>
      </c>
      <c r="AB5" s="138"/>
      <c r="AC5" s="189">
        <f>P5</f>
        <v>0</v>
      </c>
      <c r="AD5" s="189"/>
      <c r="AE5" s="137" t="s">
        <v>64</v>
      </c>
      <c r="AF5" s="138"/>
      <c r="AG5" s="145">
        <f>T5</f>
        <v>0</v>
      </c>
      <c r="AH5" s="146"/>
    </row>
    <row r="6" spans="1:35" ht="30" customHeight="1" thickBot="1">
      <c r="A6" s="30" t="s">
        <v>66</v>
      </c>
      <c r="B6" s="182">
        <f>'報告書(公共)'!N17</f>
        <v>0</v>
      </c>
      <c r="C6" s="182"/>
      <c r="D6" s="182"/>
      <c r="I6" s="135" t="s">
        <v>67</v>
      </c>
      <c r="J6" s="136"/>
      <c r="K6" s="136"/>
      <c r="L6" s="139" t="s">
        <v>68</v>
      </c>
      <c r="M6" s="140"/>
      <c r="N6" s="141" t="s">
        <v>69</v>
      </c>
      <c r="O6" s="136"/>
      <c r="P6" s="133" t="s">
        <v>70</v>
      </c>
      <c r="Q6" s="151"/>
      <c r="R6" s="168" t="s">
        <v>71</v>
      </c>
      <c r="S6" s="168"/>
      <c r="T6" s="133" t="s">
        <v>72</v>
      </c>
      <c r="U6" s="134"/>
      <c r="V6" s="135" t="str">
        <f>I6</f>
        <v>鉄道賃</v>
      </c>
      <c r="W6" s="136"/>
      <c r="X6" s="136"/>
      <c r="Y6" s="139" t="str">
        <f>L6</f>
        <v>航空賃</v>
      </c>
      <c r="Z6" s="140"/>
      <c r="AA6" s="141" t="s">
        <v>69</v>
      </c>
      <c r="AB6" s="139"/>
      <c r="AC6" s="188" t="str">
        <f>P6</f>
        <v>諸謝金</v>
      </c>
      <c r="AD6" s="188"/>
      <c r="AE6" s="163" t="str">
        <f>R6</f>
        <v>宿泊費</v>
      </c>
      <c r="AF6" s="163"/>
      <c r="AG6" s="162" t="str">
        <f>T6</f>
        <v>宿泊手当</v>
      </c>
      <c r="AH6" s="164"/>
    </row>
    <row r="7" spans="1:35" ht="30" customHeight="1">
      <c r="A7" s="32" t="s">
        <v>73</v>
      </c>
      <c r="B7" s="33" t="s">
        <v>74</v>
      </c>
      <c r="C7" s="34" t="s">
        <v>75</v>
      </c>
      <c r="D7" s="35" t="s">
        <v>76</v>
      </c>
      <c r="E7" s="36" t="s">
        <v>77</v>
      </c>
      <c r="F7" s="37" t="s">
        <v>78</v>
      </c>
      <c r="G7" s="36" t="s">
        <v>79</v>
      </c>
      <c r="H7" s="38" t="s">
        <v>80</v>
      </c>
      <c r="I7" s="39" t="s">
        <v>81</v>
      </c>
      <c r="J7" s="40" t="s">
        <v>82</v>
      </c>
      <c r="K7" s="41" t="s">
        <v>83</v>
      </c>
      <c r="L7" s="42" t="s">
        <v>81</v>
      </c>
      <c r="M7" s="40" t="s">
        <v>82</v>
      </c>
      <c r="N7" s="40" t="s">
        <v>81</v>
      </c>
      <c r="O7" s="43" t="s">
        <v>82</v>
      </c>
      <c r="P7" s="43" t="s">
        <v>84</v>
      </c>
      <c r="Q7" s="43" t="s">
        <v>103</v>
      </c>
      <c r="R7" s="43" t="s">
        <v>86</v>
      </c>
      <c r="S7" s="43" t="s">
        <v>103</v>
      </c>
      <c r="T7" s="43" t="s">
        <v>86</v>
      </c>
      <c r="U7" s="44" t="s">
        <v>87</v>
      </c>
      <c r="V7" s="39" t="str">
        <f t="shared" ref="V7:AH7" si="0">I7</f>
        <v>路程</v>
      </c>
      <c r="W7" s="40" t="str">
        <f t="shared" si="0"/>
        <v>運賃</v>
      </c>
      <c r="X7" s="41" t="str">
        <f t="shared" si="0"/>
        <v>急行
料金</v>
      </c>
      <c r="Y7" s="42" t="str">
        <f t="shared" si="0"/>
        <v>路程</v>
      </c>
      <c r="Z7" s="40" t="str">
        <f t="shared" si="0"/>
        <v>運賃</v>
      </c>
      <c r="AA7" s="40" t="str">
        <f t="shared" si="0"/>
        <v>路程</v>
      </c>
      <c r="AB7" s="40" t="str">
        <f t="shared" si="0"/>
        <v>運賃</v>
      </c>
      <c r="AC7" s="187" t="str">
        <f t="shared" si="0"/>
        <v>時間</v>
      </c>
      <c r="AD7" s="187" t="s">
        <v>104</v>
      </c>
      <c r="AE7" s="40" t="str">
        <f t="shared" si="0"/>
        <v>夜数</v>
      </c>
      <c r="AF7" s="40" t="s">
        <v>89</v>
      </c>
      <c r="AG7" s="51" t="str">
        <f t="shared" si="0"/>
        <v>夜数</v>
      </c>
      <c r="AH7" s="45" t="str">
        <f t="shared" si="0"/>
        <v>定額</v>
      </c>
    </row>
    <row r="8" spans="1:35" ht="15.75">
      <c r="A8" s="46"/>
      <c r="B8" s="47"/>
      <c r="C8" s="48"/>
      <c r="D8" s="49"/>
      <c r="E8" s="50"/>
      <c r="F8" s="51"/>
      <c r="G8" s="50"/>
      <c r="H8" s="52"/>
      <c r="I8" s="53" t="s">
        <v>90</v>
      </c>
      <c r="J8" s="54" t="s">
        <v>91</v>
      </c>
      <c r="K8" s="55" t="s">
        <v>91</v>
      </c>
      <c r="L8" s="56" t="s">
        <v>90</v>
      </c>
      <c r="M8" s="54" t="s">
        <v>91</v>
      </c>
      <c r="N8" s="54" t="s">
        <v>90</v>
      </c>
      <c r="O8" s="57" t="s">
        <v>91</v>
      </c>
      <c r="P8" s="58" t="s">
        <v>92</v>
      </c>
      <c r="Q8" s="58" t="s">
        <v>91</v>
      </c>
      <c r="R8" s="58" t="s">
        <v>93</v>
      </c>
      <c r="S8" s="58" t="s">
        <v>91</v>
      </c>
      <c r="T8" s="58" t="s">
        <v>93</v>
      </c>
      <c r="U8" s="59" t="s">
        <v>91</v>
      </c>
      <c r="V8" s="53" t="s">
        <v>90</v>
      </c>
      <c r="W8" s="54" t="s">
        <v>91</v>
      </c>
      <c r="X8" s="55" t="s">
        <v>91</v>
      </c>
      <c r="Y8" s="56" t="s">
        <v>90</v>
      </c>
      <c r="Z8" s="54" t="s">
        <v>91</v>
      </c>
      <c r="AA8" s="54" t="s">
        <v>90</v>
      </c>
      <c r="AB8" s="57" t="s">
        <v>91</v>
      </c>
      <c r="AC8" s="58" t="s">
        <v>92</v>
      </c>
      <c r="AD8" s="58" t="s">
        <v>91</v>
      </c>
      <c r="AE8" s="58" t="s">
        <v>93</v>
      </c>
      <c r="AF8" s="57" t="s">
        <v>91</v>
      </c>
      <c r="AG8" s="58" t="s">
        <v>93</v>
      </c>
      <c r="AH8" s="85" t="s">
        <v>91</v>
      </c>
    </row>
    <row r="9" spans="1:35" ht="30" customHeight="1">
      <c r="A9" s="86"/>
      <c r="B9" s="87"/>
      <c r="C9" s="62" t="s">
        <v>75</v>
      </c>
      <c r="D9" s="88"/>
      <c r="E9" s="89"/>
      <c r="F9" s="89"/>
      <c r="G9" s="89"/>
      <c r="H9" s="90"/>
      <c r="I9" s="91"/>
      <c r="J9" s="92"/>
      <c r="K9" s="92"/>
      <c r="L9" s="92"/>
      <c r="M9" s="92"/>
      <c r="N9" s="93"/>
      <c r="O9" s="94"/>
      <c r="P9" s="102"/>
      <c r="Q9" s="102"/>
      <c r="R9" s="9" t="str">
        <f>IF(H9="","",1)</f>
        <v/>
      </c>
      <c r="S9" s="92"/>
      <c r="T9" s="9" t="str">
        <f>R9</f>
        <v/>
      </c>
      <c r="U9" s="10" t="str">
        <f>IF(R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9" s="11">
        <f t="shared" ref="V9:AC9" si="1">I9</f>
        <v>0</v>
      </c>
      <c r="W9" s="9">
        <f t="shared" si="1"/>
        <v>0</v>
      </c>
      <c r="X9" s="9">
        <f t="shared" si="1"/>
        <v>0</v>
      </c>
      <c r="Y9" s="9">
        <f t="shared" si="1"/>
        <v>0</v>
      </c>
      <c r="Z9" s="9">
        <f t="shared" si="1"/>
        <v>0</v>
      </c>
      <c r="AA9" s="12">
        <f t="shared" si="1"/>
        <v>0</v>
      </c>
      <c r="AB9" s="9">
        <f t="shared" si="1"/>
        <v>0</v>
      </c>
      <c r="AC9" s="9">
        <f t="shared" si="1"/>
        <v>0</v>
      </c>
      <c r="AD9" s="9" t="str">
        <f>IF(P9="","",IF(Q9&lt;  IF(AC9&lt;1,1,ROUNDDOWN(AC9,0) + IF((AC9-ROUNDDOWN(AC9,0))&lt;0.5,0,1))  *VLOOKUP($B$6,'(参考)諸謝金・宿泊費'!$B:$I,3,FALSE),
  Q9,  IF(AC9&lt;1,1,ROUNDDOWN(AC9,0) + IF((AC9-ROUNDDOWN(AC9,0))&lt;0.5,0,1))  *VLOOKUP($B$6,'(参考)諸謝金・宿泊費'!$B:$I,3,FALSE)))</f>
        <v/>
      </c>
      <c r="AE9" s="9" t="str">
        <f>R9</f>
        <v/>
      </c>
      <c r="AF9" s="84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R9=1,MIN(S9,_xlfn.XLOOKUP($B$6,'(参考)諸謝金・宿泊費'!$B$3:$B$25,_xlfn.XLOOKUP(H9,'(参考)諸謝金・宿泊費'!$I$2:$BC$2,'(参考)諸謝金・宿泊費'!$I$3:$BC$25,""),"")),""),""),""),"")</f>
        <v/>
      </c>
      <c r="AG9" s="9" t="str">
        <f>T9</f>
        <v/>
      </c>
      <c r="AH9" s="10" t="str">
        <f>IF(AE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0" spans="1:35" ht="30" customHeight="1">
      <c r="A10" s="86"/>
      <c r="B10" s="97"/>
      <c r="C10" s="69" t="s">
        <v>75</v>
      </c>
      <c r="D10" s="98"/>
      <c r="E10" s="99"/>
      <c r="F10" s="99"/>
      <c r="G10" s="99"/>
      <c r="H10" s="90"/>
      <c r="I10" s="100"/>
      <c r="J10" s="95"/>
      <c r="K10" s="95"/>
      <c r="L10" s="95"/>
      <c r="M10" s="95"/>
      <c r="N10" s="96"/>
      <c r="O10" s="95"/>
      <c r="P10" s="102"/>
      <c r="Q10" s="102"/>
      <c r="R10" s="9" t="str">
        <f t="shared" ref="R10:R23" si="2">IF(H10="","",1)</f>
        <v/>
      </c>
      <c r="S10" s="95"/>
      <c r="T10" s="9" t="str">
        <f t="shared" ref="T10:T23" si="3">R10</f>
        <v/>
      </c>
      <c r="U10" s="10" t="str">
        <f>IF(R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0" s="14">
        <f t="shared" ref="V10:Z23" si="4">I10</f>
        <v>0</v>
      </c>
      <c r="W10" s="13">
        <f t="shared" si="4"/>
        <v>0</v>
      </c>
      <c r="X10" s="13">
        <f t="shared" si="4"/>
        <v>0</v>
      </c>
      <c r="Y10" s="13">
        <f t="shared" si="4"/>
        <v>0</v>
      </c>
      <c r="Z10" s="13">
        <f>M10</f>
        <v>0</v>
      </c>
      <c r="AA10" s="15">
        <f t="shared" ref="AA10:AC23" si="5">N10</f>
        <v>0</v>
      </c>
      <c r="AB10" s="13">
        <f t="shared" si="5"/>
        <v>0</v>
      </c>
      <c r="AC10" s="13">
        <f t="shared" ref="AC10:AC16" si="6">P10</f>
        <v>0</v>
      </c>
      <c r="AD10" s="9" t="str">
        <f>IF(P10="","",IF(Q10&lt;  IF(AC10&lt;1,1,ROUNDDOWN(AC10,0) + IF((AC10-ROUNDDOWN(AC10,0))&lt;0.5,0,1))  *VLOOKUP($B$6,'(参考)諸謝金・宿泊費'!$B:$I,3,FALSE),
  Q10,  IF(AC10&lt;1,1,ROUNDDOWN(AC10,0) + IF((AC10-ROUNDDOWN(AC10,0))&lt;0.5,0,1))  *VLOOKUP($B$6,'(参考)諸謝金・宿泊費'!$B:$I,3,FALSE)))</f>
        <v/>
      </c>
      <c r="AE10" s="13" t="str">
        <f t="shared" ref="AE10:AE23" si="7">R10</f>
        <v/>
      </c>
      <c r="AF10" s="84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R10=1,MIN(S10,_xlfn.XLOOKUP($B$6,'(参考)諸謝金・宿泊費'!$B$3:$B$25,_xlfn.XLOOKUP(H10,'(参考)諸謝金・宿泊費'!$I$2:$BC$2,'(参考)諸謝金・宿泊費'!$I$3:$BC$25,""),"")),""),""),""),"")</f>
        <v/>
      </c>
      <c r="AG10" s="9" t="str">
        <f t="shared" ref="AG10:AG23" si="8">T10</f>
        <v/>
      </c>
      <c r="AH10" s="10" t="str">
        <f>IF(AE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1" spans="1:35" ht="30" customHeight="1">
      <c r="A11" s="86"/>
      <c r="B11" s="97"/>
      <c r="C11" s="69" t="s">
        <v>75</v>
      </c>
      <c r="D11" s="98"/>
      <c r="E11" s="101"/>
      <c r="F11" s="101"/>
      <c r="G11" s="101"/>
      <c r="H11" s="90"/>
      <c r="I11" s="100"/>
      <c r="J11" s="95"/>
      <c r="K11" s="95"/>
      <c r="L11" s="95"/>
      <c r="M11" s="95"/>
      <c r="N11" s="96"/>
      <c r="O11" s="95"/>
      <c r="P11" s="102"/>
      <c r="Q11" s="102"/>
      <c r="R11" s="9" t="str">
        <f t="shared" si="2"/>
        <v/>
      </c>
      <c r="S11" s="95"/>
      <c r="T11" s="9" t="str">
        <f t="shared" si="3"/>
        <v/>
      </c>
      <c r="U11" s="10" t="str">
        <f>IF(R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1" s="14">
        <f t="shared" si="4"/>
        <v>0</v>
      </c>
      <c r="W11" s="13">
        <f t="shared" si="4"/>
        <v>0</v>
      </c>
      <c r="X11" s="13">
        <f t="shared" si="4"/>
        <v>0</v>
      </c>
      <c r="Y11" s="13">
        <f t="shared" si="4"/>
        <v>0</v>
      </c>
      <c r="Z11" s="13">
        <f t="shared" si="4"/>
        <v>0</v>
      </c>
      <c r="AA11" s="15">
        <f t="shared" si="5"/>
        <v>0</v>
      </c>
      <c r="AB11" s="13">
        <f t="shared" si="5"/>
        <v>0</v>
      </c>
      <c r="AC11" s="13">
        <f t="shared" si="6"/>
        <v>0</v>
      </c>
      <c r="AD11" s="9" t="str">
        <f>IF(P11="","",IF(Q11&lt;  IF(AC11&lt;1,1,ROUNDDOWN(AC11,0) + IF((AC11-ROUNDDOWN(AC11,0))&lt;0.5,0,1))  *VLOOKUP($B$6,'(参考)諸謝金・宿泊費'!$B:$I,3,FALSE),
  Q11,  IF(AC11&lt;1,1,ROUNDDOWN(AC11,0) + IF((AC11-ROUNDDOWN(AC11,0))&lt;0.5,0,1))  *VLOOKUP($B$6,'(参考)諸謝金・宿泊費'!$B:$I,3,FALSE)))</f>
        <v/>
      </c>
      <c r="AE11" s="13" t="str">
        <f t="shared" si="7"/>
        <v/>
      </c>
      <c r="AF11" s="84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R11=1,MIN(S11,_xlfn.XLOOKUP($B$6,'(参考)諸謝金・宿泊費'!$B$3:$B$25,_xlfn.XLOOKUP(H11,'(参考)諸謝金・宿泊費'!$I$2:$BC$2,'(参考)諸謝金・宿泊費'!$I$3:$BC$25,""),"")),""),""),""),"")</f>
        <v/>
      </c>
      <c r="AG11" s="9" t="str">
        <f t="shared" si="8"/>
        <v/>
      </c>
      <c r="AH11" s="10" t="str">
        <f>IF(AE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2" spans="1:35" ht="30" customHeight="1">
      <c r="A12" s="86"/>
      <c r="B12" s="97"/>
      <c r="C12" s="69" t="s">
        <v>75</v>
      </c>
      <c r="D12" s="98"/>
      <c r="E12" s="101"/>
      <c r="F12" s="101"/>
      <c r="G12" s="101"/>
      <c r="H12" s="90"/>
      <c r="I12" s="100"/>
      <c r="J12" s="95"/>
      <c r="K12" s="95"/>
      <c r="L12" s="95"/>
      <c r="M12" s="95"/>
      <c r="N12" s="96"/>
      <c r="O12" s="95"/>
      <c r="P12" s="102"/>
      <c r="Q12" s="102"/>
      <c r="R12" s="9" t="str">
        <f t="shared" si="2"/>
        <v/>
      </c>
      <c r="S12" s="95"/>
      <c r="T12" s="9" t="str">
        <f t="shared" si="3"/>
        <v/>
      </c>
      <c r="U12" s="10" t="str">
        <f>IF(R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2" s="14">
        <f t="shared" si="4"/>
        <v>0</v>
      </c>
      <c r="W12" s="13">
        <f t="shared" si="4"/>
        <v>0</v>
      </c>
      <c r="X12" s="13">
        <f t="shared" si="4"/>
        <v>0</v>
      </c>
      <c r="Y12" s="13">
        <f t="shared" si="4"/>
        <v>0</v>
      </c>
      <c r="Z12" s="13">
        <f t="shared" si="4"/>
        <v>0</v>
      </c>
      <c r="AA12" s="15">
        <f t="shared" si="5"/>
        <v>0</v>
      </c>
      <c r="AB12" s="13">
        <f t="shared" si="5"/>
        <v>0</v>
      </c>
      <c r="AC12" s="13">
        <f t="shared" si="6"/>
        <v>0</v>
      </c>
      <c r="AD12" s="9" t="str">
        <f>IF(P12="","",IF(Q12&lt;  IF(AC12&lt;1,1,ROUNDDOWN(AC12,0) + IF((AC12-ROUNDDOWN(AC12,0))&lt;0.5,0,1))  *VLOOKUP($B$6,'(参考)諸謝金・宿泊費'!$B:$I,3,FALSE),
  Q12,  IF(AC12&lt;1,1,ROUNDDOWN(AC12,0) + IF((AC12-ROUNDDOWN(AC12,0))&lt;0.5,0,1))  *VLOOKUP($B$6,'(参考)諸謝金・宿泊費'!$B:$I,3,FALSE)))</f>
        <v/>
      </c>
      <c r="AE12" s="13" t="str">
        <f t="shared" si="7"/>
        <v/>
      </c>
      <c r="AF12" s="84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R12=1,MIN(S12,_xlfn.XLOOKUP($B$6,'(参考)諸謝金・宿泊費'!$B$3:$B$25,_xlfn.XLOOKUP(H12,'(参考)諸謝金・宿泊費'!$I$2:$BC$2,'(参考)諸謝金・宿泊費'!$I$3:$BC$25,""),"")),""),""),""),"")</f>
        <v/>
      </c>
      <c r="AG12" s="9" t="str">
        <f t="shared" si="8"/>
        <v/>
      </c>
      <c r="AH12" s="10" t="str">
        <f>IF(AE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3" spans="1:35" ht="30" customHeight="1">
      <c r="A13" s="86"/>
      <c r="B13" s="97"/>
      <c r="C13" s="69" t="s">
        <v>75</v>
      </c>
      <c r="D13" s="98"/>
      <c r="E13" s="101"/>
      <c r="F13" s="101"/>
      <c r="G13" s="101"/>
      <c r="H13" s="90"/>
      <c r="I13" s="100"/>
      <c r="J13" s="95"/>
      <c r="K13" s="95"/>
      <c r="L13" s="95"/>
      <c r="M13" s="95"/>
      <c r="N13" s="96"/>
      <c r="O13" s="95"/>
      <c r="P13" s="102"/>
      <c r="Q13" s="102"/>
      <c r="R13" s="9" t="str">
        <f t="shared" si="2"/>
        <v/>
      </c>
      <c r="S13" s="95"/>
      <c r="T13" s="9" t="str">
        <f t="shared" si="3"/>
        <v/>
      </c>
      <c r="U13" s="10" t="str">
        <f>IF(R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3" s="14">
        <f t="shared" si="4"/>
        <v>0</v>
      </c>
      <c r="W13" s="13">
        <f t="shared" si="4"/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5">
        <f t="shared" si="5"/>
        <v>0</v>
      </c>
      <c r="AB13" s="13">
        <f t="shared" si="5"/>
        <v>0</v>
      </c>
      <c r="AC13" s="13">
        <f t="shared" si="6"/>
        <v>0</v>
      </c>
      <c r="AD13" s="9" t="str">
        <f>IF(P13="","",IF(Q13&lt;  IF(AC13&lt;1,1,ROUNDDOWN(AC13,0) + IF((AC13-ROUNDDOWN(AC13,0))&lt;0.5,0,1))  *VLOOKUP($B$6,'(参考)諸謝金・宿泊費'!$B:$I,3,FALSE),
  Q13,  IF(AC13&lt;1,1,ROUNDDOWN(AC13,0) + IF((AC13-ROUNDDOWN(AC13,0))&lt;0.5,0,1))  *VLOOKUP($B$6,'(参考)諸謝金・宿泊費'!$B:$I,3,FALSE)))</f>
        <v/>
      </c>
      <c r="AE13" s="13" t="str">
        <f t="shared" si="7"/>
        <v/>
      </c>
      <c r="AF13" s="84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R13=1,MIN(S13,_xlfn.XLOOKUP($B$6,'(参考)諸謝金・宿泊費'!$B$3:$B$25,_xlfn.XLOOKUP(H13,'(参考)諸謝金・宿泊費'!$I$2:$BC$2,'(参考)諸謝金・宿泊費'!$I$3:$BC$25,""),"")),""),""),""),"")</f>
        <v/>
      </c>
      <c r="AG13" s="9" t="str">
        <f t="shared" si="8"/>
        <v/>
      </c>
      <c r="AH13" s="10" t="str">
        <f>IF(AE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4" spans="1:35" ht="30" customHeight="1">
      <c r="A14" s="86"/>
      <c r="B14" s="97"/>
      <c r="C14" s="69" t="s">
        <v>75</v>
      </c>
      <c r="D14" s="98"/>
      <c r="E14" s="99"/>
      <c r="F14" s="99"/>
      <c r="G14" s="99"/>
      <c r="H14" s="90"/>
      <c r="I14" s="100"/>
      <c r="J14" s="95"/>
      <c r="K14" s="95"/>
      <c r="L14" s="95"/>
      <c r="M14" s="95"/>
      <c r="N14" s="96"/>
      <c r="O14" s="95"/>
      <c r="P14" s="102"/>
      <c r="Q14" s="102"/>
      <c r="R14" s="9" t="str">
        <f t="shared" si="2"/>
        <v/>
      </c>
      <c r="S14" s="95"/>
      <c r="T14" s="9" t="str">
        <f t="shared" si="3"/>
        <v/>
      </c>
      <c r="U14" s="10" t="str">
        <f>IF(R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4" s="14">
        <f t="shared" si="4"/>
        <v>0</v>
      </c>
      <c r="W14" s="13">
        <f t="shared" si="4"/>
        <v>0</v>
      </c>
      <c r="X14" s="13">
        <f t="shared" si="4"/>
        <v>0</v>
      </c>
      <c r="Y14" s="13">
        <f t="shared" si="4"/>
        <v>0</v>
      </c>
      <c r="Z14" s="13">
        <f t="shared" si="4"/>
        <v>0</v>
      </c>
      <c r="AA14" s="15">
        <f t="shared" si="5"/>
        <v>0</v>
      </c>
      <c r="AB14" s="13">
        <f t="shared" si="5"/>
        <v>0</v>
      </c>
      <c r="AC14" s="13">
        <f t="shared" si="6"/>
        <v>0</v>
      </c>
      <c r="AD14" s="9" t="str">
        <f>IF(P14="","",IF(Q14&lt;  IF(AC14&lt;1,1,ROUNDDOWN(AC14,0) + IF((AC14-ROUNDDOWN(AC14,0))&lt;0.5,0,1))  *VLOOKUP($B$6,'(参考)諸謝金・宿泊費'!$B:$I,3,FALSE),
  Q14,  IF(AC14&lt;1,1,ROUNDDOWN(AC14,0) + IF((AC14-ROUNDDOWN(AC14,0))&lt;0.5,0,1))  *VLOOKUP($B$6,'(参考)諸謝金・宿泊費'!$B:$I,3,FALSE)))</f>
        <v/>
      </c>
      <c r="AE14" s="13" t="str">
        <f t="shared" si="7"/>
        <v/>
      </c>
      <c r="AF14" s="84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R14=1,MIN(S14,_xlfn.XLOOKUP($B$6,'(参考)諸謝金・宿泊費'!$B$3:$B$25,_xlfn.XLOOKUP(H14,'(参考)諸謝金・宿泊費'!$I$2:$BC$2,'(参考)諸謝金・宿泊費'!$I$3:$BC$25,""),"")),""),""),""),"")</f>
        <v/>
      </c>
      <c r="AG14" s="9" t="str">
        <f t="shared" si="8"/>
        <v/>
      </c>
      <c r="AH14" s="10" t="str">
        <f>IF(AE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5" spans="1:35" ht="30" customHeight="1">
      <c r="A15" s="86"/>
      <c r="B15" s="97"/>
      <c r="C15" s="69" t="s">
        <v>75</v>
      </c>
      <c r="D15" s="98"/>
      <c r="E15" s="101"/>
      <c r="F15" s="101"/>
      <c r="G15" s="101"/>
      <c r="H15" s="90"/>
      <c r="I15" s="100"/>
      <c r="J15" s="95"/>
      <c r="K15" s="95"/>
      <c r="L15" s="95"/>
      <c r="M15" s="95"/>
      <c r="N15" s="96"/>
      <c r="O15" s="95"/>
      <c r="P15" s="102"/>
      <c r="Q15" s="102"/>
      <c r="R15" s="9" t="str">
        <f t="shared" si="2"/>
        <v/>
      </c>
      <c r="S15" s="95"/>
      <c r="T15" s="9" t="str">
        <f t="shared" si="3"/>
        <v/>
      </c>
      <c r="U15" s="10" t="str">
        <f>IF(R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5" s="14">
        <f t="shared" si="4"/>
        <v>0</v>
      </c>
      <c r="W15" s="13">
        <f t="shared" si="4"/>
        <v>0</v>
      </c>
      <c r="X15" s="13">
        <f t="shared" si="4"/>
        <v>0</v>
      </c>
      <c r="Y15" s="13">
        <f t="shared" si="4"/>
        <v>0</v>
      </c>
      <c r="Z15" s="13">
        <f t="shared" si="4"/>
        <v>0</v>
      </c>
      <c r="AA15" s="15">
        <f t="shared" si="5"/>
        <v>0</v>
      </c>
      <c r="AB15" s="13">
        <f t="shared" si="5"/>
        <v>0</v>
      </c>
      <c r="AC15" s="13">
        <f t="shared" si="6"/>
        <v>0</v>
      </c>
      <c r="AD15" s="9" t="str">
        <f>IF(P15="","",IF(Q15&lt;  IF(AC15&lt;1,1,ROUNDDOWN(AC15,0) + IF((AC15-ROUNDDOWN(AC15,0))&lt;0.5,0,1))  *VLOOKUP($B$6,'(参考)諸謝金・宿泊費'!$B:$I,3,FALSE),
  Q15,  IF(AC15&lt;1,1,ROUNDDOWN(AC15,0) + IF((AC15-ROUNDDOWN(AC15,0))&lt;0.5,0,1))  *VLOOKUP($B$6,'(参考)諸謝金・宿泊費'!$B:$I,3,FALSE)))</f>
        <v/>
      </c>
      <c r="AE15" s="13" t="str">
        <f t="shared" si="7"/>
        <v/>
      </c>
      <c r="AF15" s="84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R15=1,MIN(S15,_xlfn.XLOOKUP($B$6,'(参考)諸謝金・宿泊費'!$B$3:$B$25,_xlfn.XLOOKUP(H15,'(参考)諸謝金・宿泊費'!$I$2:$BC$2,'(参考)諸謝金・宿泊費'!$I$3:$BC$25,""),"")),""),""),""),"")</f>
        <v/>
      </c>
      <c r="AG15" s="9" t="str">
        <f t="shared" si="8"/>
        <v/>
      </c>
      <c r="AH15" s="10" t="str">
        <f>IF(AE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6" spans="1:35" ht="30" customHeight="1">
      <c r="A16" s="86"/>
      <c r="B16" s="97"/>
      <c r="C16" s="69" t="s">
        <v>75</v>
      </c>
      <c r="D16" s="98"/>
      <c r="E16" s="99"/>
      <c r="F16" s="99"/>
      <c r="G16" s="99"/>
      <c r="H16" s="90"/>
      <c r="I16" s="100"/>
      <c r="J16" s="95"/>
      <c r="K16" s="95"/>
      <c r="L16" s="95"/>
      <c r="M16" s="95"/>
      <c r="N16" s="96"/>
      <c r="O16" s="95"/>
      <c r="P16" s="102"/>
      <c r="Q16" s="95"/>
      <c r="R16" s="9" t="str">
        <f t="shared" si="2"/>
        <v/>
      </c>
      <c r="S16" s="95"/>
      <c r="T16" s="9" t="str">
        <f t="shared" si="3"/>
        <v/>
      </c>
      <c r="U16" s="10" t="str">
        <f>IF(R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6" s="14">
        <f t="shared" si="4"/>
        <v>0</v>
      </c>
      <c r="W16" s="13">
        <f t="shared" si="4"/>
        <v>0</v>
      </c>
      <c r="X16" s="13">
        <f t="shared" si="4"/>
        <v>0</v>
      </c>
      <c r="Y16" s="13">
        <f t="shared" si="4"/>
        <v>0</v>
      </c>
      <c r="Z16" s="13">
        <f t="shared" si="4"/>
        <v>0</v>
      </c>
      <c r="AA16" s="15">
        <f t="shared" si="5"/>
        <v>0</v>
      </c>
      <c r="AB16" s="13">
        <f t="shared" si="5"/>
        <v>0</v>
      </c>
      <c r="AC16" s="13">
        <f t="shared" si="6"/>
        <v>0</v>
      </c>
      <c r="AD16" s="9" t="str">
        <f>IF(P16="","",IF(Q16&lt;  IF(AC16&lt;1,1,ROUNDDOWN(AC16,0) + IF((AC16-ROUNDDOWN(AC16,0))&lt;0.5,0,1))  *VLOOKUP($B$6,'(参考)諸謝金・宿泊費'!$B:$I,3,FALSE),
  Q16,  IF(AC16&lt;1,1,ROUNDDOWN(AC16,0) + IF((AC16-ROUNDDOWN(AC16,0))&lt;0.5,0,1))  *VLOOKUP($B$6,'(参考)諸謝金・宿泊費'!$B:$I,3,FALSE)))</f>
        <v/>
      </c>
      <c r="AE16" s="13" t="str">
        <f t="shared" si="7"/>
        <v/>
      </c>
      <c r="AF16" s="84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R16=1,MIN(S16,_xlfn.XLOOKUP($B$6,'(参考)諸謝金・宿泊費'!$B$3:$B$25,_xlfn.XLOOKUP(H16,'(参考)諸謝金・宿泊費'!$I$2:$BC$2,'(参考)諸謝金・宿泊費'!$I$3:$BC$25,""),"")),""),""),""),"")</f>
        <v/>
      </c>
      <c r="AG16" s="9" t="str">
        <f t="shared" si="8"/>
        <v/>
      </c>
      <c r="AH16" s="10" t="str">
        <f>IF(AE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7" spans="1:34" ht="30" customHeight="1">
      <c r="A17" s="86"/>
      <c r="B17" s="97"/>
      <c r="C17" s="69" t="s">
        <v>75</v>
      </c>
      <c r="D17" s="98"/>
      <c r="E17" s="99"/>
      <c r="F17" s="99"/>
      <c r="G17" s="99"/>
      <c r="H17" s="90"/>
      <c r="I17" s="100"/>
      <c r="J17" s="95"/>
      <c r="K17" s="95"/>
      <c r="L17" s="95"/>
      <c r="M17" s="95"/>
      <c r="N17" s="96"/>
      <c r="O17" s="95"/>
      <c r="P17" s="102"/>
      <c r="Q17" s="95"/>
      <c r="R17" s="9" t="str">
        <f t="shared" si="2"/>
        <v/>
      </c>
      <c r="S17" s="95"/>
      <c r="T17" s="9" t="str">
        <f t="shared" si="3"/>
        <v/>
      </c>
      <c r="U17" s="10" t="str">
        <f>IF(R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7" s="14">
        <f t="shared" si="4"/>
        <v>0</v>
      </c>
      <c r="W17" s="13">
        <f t="shared" si="4"/>
        <v>0</v>
      </c>
      <c r="X17" s="13">
        <f t="shared" si="4"/>
        <v>0</v>
      </c>
      <c r="Y17" s="13">
        <f t="shared" si="4"/>
        <v>0</v>
      </c>
      <c r="Z17" s="13">
        <f t="shared" si="4"/>
        <v>0</v>
      </c>
      <c r="AA17" s="15">
        <f t="shared" si="5"/>
        <v>0</v>
      </c>
      <c r="AB17" s="13">
        <f t="shared" si="5"/>
        <v>0</v>
      </c>
      <c r="AC17" s="13">
        <f t="shared" si="5"/>
        <v>0</v>
      </c>
      <c r="AD17" s="9" t="str">
        <f>IF(P17="","",IF(Q17&lt;  IF(AC17&lt;1,1,ROUNDDOWN(AC17,0) + IF((AC17-ROUNDDOWN(AC17,0))&lt;0.5,0,1))  *VLOOKUP($B$6,'(参考)諸謝金・宿泊費'!$B:$I,3,FALSE),
  Q17,  IF(AC17&lt;1,1,ROUNDDOWN(AC17,0) + IF((AC17-ROUNDDOWN(AC17,0))&lt;0.5,0,1))  *VLOOKUP($B$6,'(参考)諸謝金・宿泊費'!$B:$I,3,FALSE)))</f>
        <v/>
      </c>
      <c r="AE17" s="13" t="str">
        <f t="shared" si="7"/>
        <v/>
      </c>
      <c r="AF17" s="84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R17=1,MIN(S17,_xlfn.XLOOKUP($B$6,'(参考)諸謝金・宿泊費'!$B$3:$B$25,_xlfn.XLOOKUP(H17,'(参考)諸謝金・宿泊費'!$I$2:$BC$2,'(参考)諸謝金・宿泊費'!$I$3:$BC$25,""),"")),""),""),""),"")</f>
        <v/>
      </c>
      <c r="AG17" s="9" t="str">
        <f t="shared" si="8"/>
        <v/>
      </c>
      <c r="AH17" s="10" t="str">
        <f>IF(AE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8" spans="1:34" ht="30" customHeight="1">
      <c r="A18" s="86"/>
      <c r="B18" s="97"/>
      <c r="C18" s="69" t="s">
        <v>75</v>
      </c>
      <c r="D18" s="98"/>
      <c r="E18" s="99"/>
      <c r="F18" s="99"/>
      <c r="G18" s="99"/>
      <c r="H18" s="90"/>
      <c r="I18" s="100"/>
      <c r="J18" s="95"/>
      <c r="K18" s="95"/>
      <c r="L18" s="95"/>
      <c r="M18" s="95"/>
      <c r="N18" s="96"/>
      <c r="O18" s="95"/>
      <c r="P18" s="102"/>
      <c r="Q18" s="95"/>
      <c r="R18" s="9" t="str">
        <f t="shared" si="2"/>
        <v/>
      </c>
      <c r="S18" s="95"/>
      <c r="T18" s="9" t="str">
        <f t="shared" si="3"/>
        <v/>
      </c>
      <c r="U18" s="10" t="str">
        <f>IF(R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8" s="14">
        <f t="shared" si="4"/>
        <v>0</v>
      </c>
      <c r="W18" s="13">
        <f t="shared" si="4"/>
        <v>0</v>
      </c>
      <c r="X18" s="13">
        <f t="shared" si="4"/>
        <v>0</v>
      </c>
      <c r="Y18" s="13">
        <f t="shared" si="4"/>
        <v>0</v>
      </c>
      <c r="Z18" s="13">
        <f t="shared" si="4"/>
        <v>0</v>
      </c>
      <c r="AA18" s="15">
        <f t="shared" si="5"/>
        <v>0</v>
      </c>
      <c r="AB18" s="13">
        <f t="shared" si="5"/>
        <v>0</v>
      </c>
      <c r="AC18" s="13">
        <f t="shared" si="5"/>
        <v>0</v>
      </c>
      <c r="AD18" s="9" t="str">
        <f>IF(P18="","",IF(Q18&lt;  IF(AC18&lt;1,1,ROUNDDOWN(AC18,0) + IF((AC18-ROUNDDOWN(AC18,0))&lt;0.5,0,1))  *VLOOKUP($B$6,'(参考)諸謝金・宿泊費'!$B:$I,3,FALSE),
  Q18,  IF(AC18&lt;1,1,ROUNDDOWN(AC18,0) + IF((AC18-ROUNDDOWN(AC18,0))&lt;0.5,0,1))  *VLOOKUP($B$6,'(参考)諸謝金・宿泊費'!$B:$I,3,FALSE)))</f>
        <v/>
      </c>
      <c r="AE18" s="13" t="str">
        <f t="shared" si="7"/>
        <v/>
      </c>
      <c r="AF18" s="84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R18=1,MIN(S18,_xlfn.XLOOKUP($B$6,'(参考)諸謝金・宿泊費'!$B$3:$B$25,_xlfn.XLOOKUP(H18,'(参考)諸謝金・宿泊費'!$I$2:$BC$2,'(参考)諸謝金・宿泊費'!$I$3:$BC$25,""),"")),""),""),""),"")</f>
        <v/>
      </c>
      <c r="AG18" s="9" t="str">
        <f t="shared" si="8"/>
        <v/>
      </c>
      <c r="AH18" s="10" t="str">
        <f>IF(AE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9" spans="1:34" ht="30" customHeight="1">
      <c r="A19" s="86"/>
      <c r="B19" s="97"/>
      <c r="C19" s="69" t="s">
        <v>75</v>
      </c>
      <c r="D19" s="98"/>
      <c r="E19" s="99"/>
      <c r="F19" s="99"/>
      <c r="G19" s="99"/>
      <c r="H19" s="90"/>
      <c r="I19" s="100"/>
      <c r="J19" s="95"/>
      <c r="K19" s="95"/>
      <c r="L19" s="95"/>
      <c r="M19" s="95"/>
      <c r="N19" s="96"/>
      <c r="O19" s="95"/>
      <c r="P19" s="102"/>
      <c r="Q19" s="95"/>
      <c r="R19" s="9" t="str">
        <f t="shared" si="2"/>
        <v/>
      </c>
      <c r="S19" s="95"/>
      <c r="T19" s="9" t="str">
        <f t="shared" si="3"/>
        <v/>
      </c>
      <c r="U19" s="10" t="str">
        <f>IF(R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9" s="14">
        <f t="shared" si="4"/>
        <v>0</v>
      </c>
      <c r="W19" s="13">
        <f t="shared" si="4"/>
        <v>0</v>
      </c>
      <c r="X19" s="13">
        <f t="shared" si="4"/>
        <v>0</v>
      </c>
      <c r="Y19" s="13">
        <f t="shared" si="4"/>
        <v>0</v>
      </c>
      <c r="Z19" s="13">
        <f t="shared" si="4"/>
        <v>0</v>
      </c>
      <c r="AA19" s="15">
        <f t="shared" si="5"/>
        <v>0</v>
      </c>
      <c r="AB19" s="13">
        <f t="shared" si="5"/>
        <v>0</v>
      </c>
      <c r="AC19" s="13">
        <f t="shared" si="5"/>
        <v>0</v>
      </c>
      <c r="AD19" s="9" t="str">
        <f>IF(P19="","",IF(Q19&lt;  IF(AC19&lt;1,1,ROUNDDOWN(AC19,0) + IF((AC19-ROUNDDOWN(AC19,0))&lt;0.5,0,1))  *VLOOKUP($B$6,'(参考)諸謝金・宿泊費'!$B:$I,3,FALSE),
  Q19,  IF(AC19&lt;1,1,ROUNDDOWN(AC19,0) + IF((AC19-ROUNDDOWN(AC19,0))&lt;0.5,0,1))  *VLOOKUP($B$6,'(参考)諸謝金・宿泊費'!$B:$I,3,FALSE)))</f>
        <v/>
      </c>
      <c r="AE19" s="13" t="str">
        <f t="shared" si="7"/>
        <v/>
      </c>
      <c r="AF19" s="84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R19=1,MIN(S19,_xlfn.XLOOKUP($B$6,'(参考)諸謝金・宿泊費'!$B$3:$B$25,_xlfn.XLOOKUP(H19,'(参考)諸謝金・宿泊費'!$I$2:$BC$2,'(参考)諸謝金・宿泊費'!$I$3:$BC$25,""),"")),""),""),""),"")</f>
        <v/>
      </c>
      <c r="AG19" s="9" t="str">
        <f t="shared" si="8"/>
        <v/>
      </c>
      <c r="AH19" s="10" t="str">
        <f>IF(AE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0" spans="1:34" ht="30" customHeight="1">
      <c r="A20" s="86"/>
      <c r="B20" s="97"/>
      <c r="C20" s="69" t="s">
        <v>75</v>
      </c>
      <c r="D20" s="98"/>
      <c r="E20" s="99"/>
      <c r="F20" s="99"/>
      <c r="G20" s="99"/>
      <c r="H20" s="90"/>
      <c r="I20" s="100"/>
      <c r="J20" s="95"/>
      <c r="K20" s="95"/>
      <c r="L20" s="95"/>
      <c r="M20" s="95"/>
      <c r="N20" s="96"/>
      <c r="O20" s="95"/>
      <c r="P20" s="102"/>
      <c r="Q20" s="95"/>
      <c r="R20" s="9" t="str">
        <f t="shared" si="2"/>
        <v/>
      </c>
      <c r="S20" s="95"/>
      <c r="T20" s="9" t="str">
        <f t="shared" si="3"/>
        <v/>
      </c>
      <c r="U20" s="10" t="str">
        <f>IF(R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0" s="14">
        <f t="shared" si="4"/>
        <v>0</v>
      </c>
      <c r="W20" s="13">
        <f t="shared" si="4"/>
        <v>0</v>
      </c>
      <c r="X20" s="13">
        <f t="shared" si="4"/>
        <v>0</v>
      </c>
      <c r="Y20" s="13">
        <f t="shared" si="4"/>
        <v>0</v>
      </c>
      <c r="Z20" s="13">
        <f t="shared" si="4"/>
        <v>0</v>
      </c>
      <c r="AA20" s="15">
        <f t="shared" si="5"/>
        <v>0</v>
      </c>
      <c r="AB20" s="13">
        <f t="shared" si="5"/>
        <v>0</v>
      </c>
      <c r="AC20" s="13">
        <f t="shared" si="5"/>
        <v>0</v>
      </c>
      <c r="AD20" s="9" t="str">
        <f>IF(P20="","",IF(Q20&lt;  IF(AC20&lt;1,1,ROUNDDOWN(AC20,0) + IF((AC20-ROUNDDOWN(AC20,0))&lt;0.5,0,1))  *VLOOKUP($B$6,'(参考)諸謝金・宿泊費'!$B:$I,3,FALSE),
  Q20,  IF(AC20&lt;1,1,ROUNDDOWN(AC20,0) + IF((AC20-ROUNDDOWN(AC20,0))&lt;0.5,0,1))  *VLOOKUP($B$6,'(参考)諸謝金・宿泊費'!$B:$I,3,FALSE)))</f>
        <v/>
      </c>
      <c r="AE20" s="13" t="str">
        <f t="shared" si="7"/>
        <v/>
      </c>
      <c r="AF20" s="84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R20=1,MIN(S20,_xlfn.XLOOKUP($B$6,'(参考)諸謝金・宿泊費'!$B$3:$B$25,_xlfn.XLOOKUP(H20,'(参考)諸謝金・宿泊費'!$I$2:$BC$2,'(参考)諸謝金・宿泊費'!$I$3:$BC$25,""),"")),""),""),""),"")</f>
        <v/>
      </c>
      <c r="AG20" s="9" t="str">
        <f t="shared" si="8"/>
        <v/>
      </c>
      <c r="AH20" s="10" t="str">
        <f>IF(AE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1" spans="1:34" ht="30" customHeight="1">
      <c r="A21" s="86"/>
      <c r="B21" s="97"/>
      <c r="C21" s="69" t="s">
        <v>75</v>
      </c>
      <c r="D21" s="98"/>
      <c r="E21" s="99"/>
      <c r="F21" s="99"/>
      <c r="G21" s="99"/>
      <c r="H21" s="90"/>
      <c r="I21" s="100"/>
      <c r="J21" s="95"/>
      <c r="K21" s="95"/>
      <c r="L21" s="95"/>
      <c r="M21" s="95"/>
      <c r="N21" s="96"/>
      <c r="O21" s="95"/>
      <c r="P21" s="102"/>
      <c r="Q21" s="95"/>
      <c r="R21" s="9" t="str">
        <f t="shared" si="2"/>
        <v/>
      </c>
      <c r="S21" s="95"/>
      <c r="T21" s="9" t="str">
        <f t="shared" si="3"/>
        <v/>
      </c>
      <c r="U21" s="10" t="str">
        <f>IF(R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1" s="14">
        <f t="shared" si="4"/>
        <v>0</v>
      </c>
      <c r="W21" s="13">
        <f t="shared" si="4"/>
        <v>0</v>
      </c>
      <c r="X21" s="13">
        <f t="shared" si="4"/>
        <v>0</v>
      </c>
      <c r="Y21" s="13">
        <f t="shared" si="4"/>
        <v>0</v>
      </c>
      <c r="Z21" s="13">
        <f t="shared" si="4"/>
        <v>0</v>
      </c>
      <c r="AA21" s="15">
        <f t="shared" si="5"/>
        <v>0</v>
      </c>
      <c r="AB21" s="13">
        <f t="shared" si="5"/>
        <v>0</v>
      </c>
      <c r="AC21" s="13">
        <f t="shared" si="5"/>
        <v>0</v>
      </c>
      <c r="AD21" s="9" t="str">
        <f>IF(P21="","",IF(Q21&lt;  IF(AC21&lt;1,1,ROUNDDOWN(AC21,0) + IF((AC21-ROUNDDOWN(AC21,0))&lt;0.5,0,1))  *VLOOKUP($B$6,'(参考)諸謝金・宿泊費'!$B:$I,3,FALSE),
  Q21,  IF(AC21&lt;1,1,ROUNDDOWN(AC21,0) + IF((AC21-ROUNDDOWN(AC21,0))&lt;0.5,0,1))  *VLOOKUP($B$6,'(参考)諸謝金・宿泊費'!$B:$I,3,FALSE)))</f>
        <v/>
      </c>
      <c r="AE21" s="13" t="str">
        <f t="shared" si="7"/>
        <v/>
      </c>
      <c r="AF21" s="84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R21=1,MIN(S21,_xlfn.XLOOKUP($B$6,'(参考)諸謝金・宿泊費'!$B$3:$B$25,_xlfn.XLOOKUP(H21,'(参考)諸謝金・宿泊費'!$I$2:$BC$2,'(参考)諸謝金・宿泊費'!$I$3:$BC$25,""),"")),""),""),""),"")</f>
        <v/>
      </c>
      <c r="AG21" s="9" t="str">
        <f t="shared" si="8"/>
        <v/>
      </c>
      <c r="AH21" s="10" t="str">
        <f>IF(AE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2" spans="1:34" ht="30" customHeight="1">
      <c r="A22" s="86"/>
      <c r="B22" s="97"/>
      <c r="C22" s="69" t="s">
        <v>75</v>
      </c>
      <c r="D22" s="98"/>
      <c r="E22" s="99"/>
      <c r="F22" s="99"/>
      <c r="G22" s="99"/>
      <c r="H22" s="90"/>
      <c r="I22" s="100"/>
      <c r="J22" s="95"/>
      <c r="K22" s="95"/>
      <c r="L22" s="95"/>
      <c r="M22" s="95"/>
      <c r="N22" s="96"/>
      <c r="O22" s="95"/>
      <c r="P22" s="102"/>
      <c r="Q22" s="95"/>
      <c r="R22" s="9" t="str">
        <f t="shared" si="2"/>
        <v/>
      </c>
      <c r="S22" s="95"/>
      <c r="T22" s="9" t="str">
        <f t="shared" si="3"/>
        <v/>
      </c>
      <c r="U22" s="10" t="str">
        <f>IF(R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2" s="14">
        <f t="shared" si="4"/>
        <v>0</v>
      </c>
      <c r="W22" s="13">
        <f t="shared" si="4"/>
        <v>0</v>
      </c>
      <c r="X22" s="13">
        <f t="shared" si="4"/>
        <v>0</v>
      </c>
      <c r="Y22" s="13">
        <f t="shared" si="4"/>
        <v>0</v>
      </c>
      <c r="Z22" s="13">
        <f t="shared" si="4"/>
        <v>0</v>
      </c>
      <c r="AA22" s="15">
        <f t="shared" si="5"/>
        <v>0</v>
      </c>
      <c r="AB22" s="13">
        <f t="shared" si="5"/>
        <v>0</v>
      </c>
      <c r="AC22" s="13">
        <f t="shared" si="5"/>
        <v>0</v>
      </c>
      <c r="AD22" s="9" t="str">
        <f>IF(P22="","",IF(Q22&lt;  IF(AC22&lt;1,1,ROUNDDOWN(AC22,0) + IF((AC22-ROUNDDOWN(AC22,0))&lt;0.5,0,1))  *VLOOKUP($B$6,'(参考)諸謝金・宿泊費'!$B:$I,3,FALSE),
  Q22,  IF(AC22&lt;1,1,ROUNDDOWN(AC22,0) + IF((AC22-ROUNDDOWN(AC22,0))&lt;0.5,0,1))  *VLOOKUP($B$6,'(参考)諸謝金・宿泊費'!$B:$I,3,FALSE)))</f>
        <v/>
      </c>
      <c r="AE22" s="13" t="str">
        <f t="shared" si="7"/>
        <v/>
      </c>
      <c r="AF22" s="84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R22=1,MIN(S22,_xlfn.XLOOKUP($B$6,'(参考)諸謝金・宿泊費'!$B$3:$B$25,_xlfn.XLOOKUP(H22,'(参考)諸謝金・宿泊費'!$I$2:$BC$2,'(参考)諸謝金・宿泊費'!$I$3:$BC$25,""),"")),""),""),""),"")</f>
        <v/>
      </c>
      <c r="AG22" s="9" t="str">
        <f t="shared" si="8"/>
        <v/>
      </c>
      <c r="AH22" s="10" t="str">
        <f>IF(AE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3" spans="1:34" ht="30" customHeight="1" thickBot="1">
      <c r="A23" s="86"/>
      <c r="B23" s="97"/>
      <c r="C23" s="69" t="s">
        <v>75</v>
      </c>
      <c r="D23" s="98"/>
      <c r="E23" s="99"/>
      <c r="F23" s="99"/>
      <c r="G23" s="99"/>
      <c r="H23" s="90"/>
      <c r="I23" s="100"/>
      <c r="J23" s="95"/>
      <c r="K23" s="95"/>
      <c r="L23" s="95"/>
      <c r="M23" s="95"/>
      <c r="N23" s="96"/>
      <c r="O23" s="95"/>
      <c r="P23" s="102"/>
      <c r="Q23" s="95"/>
      <c r="R23" s="9" t="str">
        <f t="shared" si="2"/>
        <v/>
      </c>
      <c r="S23" s="95"/>
      <c r="T23" s="9" t="str">
        <f t="shared" si="3"/>
        <v/>
      </c>
      <c r="U23" s="10" t="str">
        <f>IF(R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3" s="14">
        <f t="shared" si="4"/>
        <v>0</v>
      </c>
      <c r="W23" s="13">
        <f t="shared" si="4"/>
        <v>0</v>
      </c>
      <c r="X23" s="13">
        <f t="shared" si="4"/>
        <v>0</v>
      </c>
      <c r="Y23" s="13">
        <f t="shared" si="4"/>
        <v>0</v>
      </c>
      <c r="Z23" s="13">
        <f t="shared" si="4"/>
        <v>0</v>
      </c>
      <c r="AA23" s="15">
        <f t="shared" si="5"/>
        <v>0</v>
      </c>
      <c r="AB23" s="13">
        <f t="shared" si="5"/>
        <v>0</v>
      </c>
      <c r="AC23" s="13">
        <f t="shared" si="5"/>
        <v>0</v>
      </c>
      <c r="AD23" s="9" t="str">
        <f>IF(P23="","",IF(Q23&lt;  IF(AC23&lt;1,1,ROUNDDOWN(AC23,0) + IF((AC23-ROUNDDOWN(AC23,0))&lt;0.5,0,1))  *VLOOKUP($B$6,'(参考)諸謝金・宿泊費'!$B:$I,3,FALSE),
  Q23,  IF(AC23&lt;1,1,ROUNDDOWN(AC23,0) + IF((AC23-ROUNDDOWN(AC23,0))&lt;0.5,0,1))  *VLOOKUP($B$6,'(参考)諸謝金・宿泊費'!$B:$I,3,FALSE)))</f>
        <v/>
      </c>
      <c r="AE23" s="13" t="str">
        <f t="shared" si="7"/>
        <v/>
      </c>
      <c r="AF23" s="84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R23=1,MIN(S23,_xlfn.XLOOKUP($B$6,'(参考)諸謝金・宿泊費'!$B$3:$B$25,_xlfn.XLOOKUP(H23,'(参考)諸謝金・宿泊費'!$I$2:$BC$2,'(参考)諸謝金・宿泊費'!$I$3:$BC$25,""),"")),""),""),""),"")</f>
        <v/>
      </c>
      <c r="AG23" s="9" t="str">
        <f t="shared" si="8"/>
        <v/>
      </c>
      <c r="AH23" s="10" t="str">
        <f>IF(AE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4" spans="1:34" ht="30" customHeight="1" thickBot="1">
      <c r="A24" s="165" t="s">
        <v>97</v>
      </c>
      <c r="B24" s="166"/>
      <c r="C24" s="166"/>
      <c r="D24" s="166"/>
      <c r="E24" s="166"/>
      <c r="F24" s="166"/>
      <c r="G24" s="166"/>
      <c r="H24" s="166"/>
      <c r="I24" s="16">
        <f t="shared" ref="I24:AH24" si="9">SUM(I9:I23)</f>
        <v>0</v>
      </c>
      <c r="J24" s="17">
        <f t="shared" si="9"/>
        <v>0</v>
      </c>
      <c r="K24" s="18">
        <f t="shared" si="9"/>
        <v>0</v>
      </c>
      <c r="L24" s="19">
        <f t="shared" si="9"/>
        <v>0</v>
      </c>
      <c r="M24" s="17">
        <f t="shared" si="9"/>
        <v>0</v>
      </c>
      <c r="N24" s="19">
        <f t="shared" si="9"/>
        <v>0</v>
      </c>
      <c r="O24" s="17">
        <f t="shared" si="9"/>
        <v>0</v>
      </c>
      <c r="P24" s="17">
        <f t="shared" si="9"/>
        <v>0</v>
      </c>
      <c r="Q24" s="17">
        <f t="shared" si="9"/>
        <v>0</v>
      </c>
      <c r="R24" s="17"/>
      <c r="S24" s="17">
        <f t="shared" si="9"/>
        <v>0</v>
      </c>
      <c r="T24" s="17"/>
      <c r="U24" s="17">
        <f t="shared" si="9"/>
        <v>0</v>
      </c>
      <c r="V24" s="20">
        <f t="shared" si="9"/>
        <v>0</v>
      </c>
      <c r="W24" s="21">
        <f t="shared" si="9"/>
        <v>0</v>
      </c>
      <c r="X24" s="21">
        <f t="shared" si="9"/>
        <v>0</v>
      </c>
      <c r="Y24" s="21">
        <f t="shared" si="9"/>
        <v>0</v>
      </c>
      <c r="Z24" s="21">
        <f t="shared" si="9"/>
        <v>0</v>
      </c>
      <c r="AA24" s="22">
        <f t="shared" si="9"/>
        <v>0</v>
      </c>
      <c r="AB24" s="21">
        <f t="shared" si="9"/>
        <v>0</v>
      </c>
      <c r="AC24" s="21">
        <f t="shared" si="9"/>
        <v>0</v>
      </c>
      <c r="AD24" s="21">
        <f t="shared" si="9"/>
        <v>0</v>
      </c>
      <c r="AE24" s="21"/>
      <c r="AF24" s="21">
        <f t="shared" si="9"/>
        <v>0</v>
      </c>
      <c r="AG24" s="21"/>
      <c r="AH24" s="21">
        <f t="shared" si="9"/>
        <v>0</v>
      </c>
    </row>
    <row r="25" spans="1:34" ht="15" customHeight="1" thickBot="1">
      <c r="C25" s="25"/>
      <c r="H25" s="25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</row>
    <row r="26" spans="1:34" ht="30" customHeight="1" thickBot="1">
      <c r="H26" s="75"/>
      <c r="I26" s="167" t="s">
        <v>47</v>
      </c>
      <c r="J26" s="158"/>
      <c r="K26" s="158"/>
      <c r="L26" s="158"/>
      <c r="M26" s="158"/>
      <c r="N26" s="158"/>
      <c r="O26" s="159">
        <f>SUM(K5,J24,K24,M24,O24,Q24,S24,U24)</f>
        <v>0</v>
      </c>
      <c r="P26" s="160"/>
      <c r="Q26" s="160"/>
      <c r="R26" s="160"/>
      <c r="S26" s="160"/>
      <c r="T26" s="160"/>
      <c r="U26" s="161"/>
      <c r="V26" s="157" t="s">
        <v>98</v>
      </c>
      <c r="W26" s="158"/>
      <c r="X26" s="158"/>
      <c r="Y26" s="158"/>
      <c r="Z26" s="158"/>
      <c r="AA26" s="158"/>
      <c r="AB26" s="159">
        <f>SUM(X5,W24,X24,Z24,AB24,AD24,AF24,AH24)</f>
        <v>0</v>
      </c>
      <c r="AC26" s="160"/>
      <c r="AD26" s="160"/>
      <c r="AE26" s="160"/>
      <c r="AF26" s="160"/>
      <c r="AG26" s="160"/>
      <c r="AH26" s="161"/>
    </row>
    <row r="27" spans="1:34" ht="30" customHeight="1" thickBot="1">
      <c r="A27" s="155" t="s">
        <v>99</v>
      </c>
      <c r="B27" s="155"/>
      <c r="C27" s="155"/>
      <c r="D27" s="155"/>
      <c r="E27" s="155"/>
      <c r="F27" s="155"/>
      <c r="G27" s="155"/>
      <c r="H27" s="155"/>
      <c r="I27" s="156"/>
      <c r="J27" s="156"/>
      <c r="K27" s="156"/>
      <c r="L27" s="156"/>
      <c r="M27" s="156"/>
      <c r="N27" s="156"/>
      <c r="O27" s="28"/>
      <c r="P27" s="28"/>
      <c r="Q27" s="28"/>
      <c r="R27" s="28"/>
      <c r="S27" s="28"/>
      <c r="T27" s="28"/>
      <c r="U27" s="28"/>
      <c r="V27" s="157" t="s">
        <v>100</v>
      </c>
      <c r="W27" s="158"/>
      <c r="X27" s="158"/>
      <c r="Y27" s="158"/>
      <c r="Z27" s="158"/>
      <c r="AA27" s="158"/>
      <c r="AB27" s="159">
        <f>O26-AB26</f>
        <v>0</v>
      </c>
      <c r="AC27" s="160"/>
      <c r="AD27" s="160"/>
      <c r="AE27" s="160"/>
      <c r="AF27" s="160"/>
      <c r="AG27" s="160"/>
      <c r="AH27" s="161"/>
    </row>
  </sheetData>
  <sheetProtection sheet="1" objects="1" scenarios="1" selectLockedCells="1"/>
  <protectedRanges>
    <protectedRange sqref="S9:S23 A9:B23 K5 P5 T5 D16:Q23 D9:O15" name="範囲1"/>
    <protectedRange sqref="P9:Q15" name="範囲1_1"/>
  </protectedRanges>
  <mergeCells count="41">
    <mergeCell ref="A27:N27"/>
    <mergeCell ref="V27:AA27"/>
    <mergeCell ref="AB27:AH27"/>
    <mergeCell ref="AE6:AF6"/>
    <mergeCell ref="AG6:AH6"/>
    <mergeCell ref="A24:H24"/>
    <mergeCell ref="I26:N26"/>
    <mergeCell ref="O26:U26"/>
    <mergeCell ref="V26:AA26"/>
    <mergeCell ref="AB26:AH26"/>
    <mergeCell ref="R6:S6"/>
    <mergeCell ref="T6:U6"/>
    <mergeCell ref="V6:X6"/>
    <mergeCell ref="Y6:Z6"/>
    <mergeCell ref="AA6:AB6"/>
    <mergeCell ref="AC6:AD6"/>
    <mergeCell ref="B6:D6"/>
    <mergeCell ref="I6:K6"/>
    <mergeCell ref="L6:M6"/>
    <mergeCell ref="N6:O6"/>
    <mergeCell ref="P6:Q6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A3:AH3"/>
    <mergeCell ref="G2:H2"/>
    <mergeCell ref="I2:K2"/>
    <mergeCell ref="A1:AH1"/>
    <mergeCell ref="A2:F2"/>
  </mergeCells>
  <phoneticPr fontId="6"/>
  <conditionalFormatting sqref="D9:Q23">
    <cfRule type="containsBlanks" dxfId="5" priority="1">
      <formula>LEN(TRIM(D9))=0</formula>
    </cfRule>
  </conditionalFormatting>
  <conditionalFormatting sqref="K5:M5 P5:Q5 T5:U5 A9:B23 S9:S23">
    <cfRule type="containsBlanks" dxfId="4" priority="2">
      <formula>LEN(TRIM(A5))=0</formula>
    </cfRule>
  </conditionalFormatting>
  <dataValidations count="1">
    <dataValidation type="list" allowBlank="1" showInputMessage="1" showErrorMessage="1" sqref="P5:Q5 T5:U5" xr:uid="{D3A8C57B-5CA1-47C5-90D1-6105858495B5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1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24E80E-F6C5-450E-A61A-42AEBF551078}">
          <x14:formula1>
            <xm:f>'(参考)諸謝金・宿泊費'!$I$2:$BC$2</xm:f>
          </x14:formula1>
          <xm:sqref>H9:H23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FC3A-93E7-44D6-A925-D5743F92CA37}">
  <sheetPr codeName="Sheet5">
    <tabColor rgb="FFFFFF00"/>
    <pageSetUpPr fitToPage="1"/>
  </sheetPr>
  <dimension ref="A1:AI27"/>
  <sheetViews>
    <sheetView showZeros="0" view="pageBreakPreview" zoomScaleSheetLayoutView="100" workbookViewId="0">
      <selection sqref="A1:AH1"/>
    </sheetView>
  </sheetViews>
  <sheetFormatPr defaultColWidth="2.42578125" defaultRowHeight="37.5" customHeight="1"/>
  <cols>
    <col min="1" max="1" width="8.7109375" style="25" customWidth="1"/>
    <col min="2" max="2" width="7.42578125" style="25" customWidth="1"/>
    <col min="3" max="3" width="4.28515625" style="31" bestFit="1" customWidth="1"/>
    <col min="4" max="4" width="7.42578125" style="25" customWidth="1"/>
    <col min="5" max="7" width="12.42578125" style="25" customWidth="1"/>
    <col min="8" max="8" width="7.42578125" style="31" customWidth="1"/>
    <col min="9" max="34" width="7.42578125" style="25" customWidth="1"/>
    <col min="35" max="16384" width="2.42578125" style="25"/>
  </cols>
  <sheetData>
    <row r="1" spans="1:35" ht="15.7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spans="1:35" s="27" customFormat="1" ht="15" customHeight="1">
      <c r="A2" s="111" t="s">
        <v>1</v>
      </c>
      <c r="B2" s="111"/>
      <c r="C2" s="111"/>
      <c r="D2" s="111"/>
      <c r="E2" s="111"/>
      <c r="F2" s="111"/>
      <c r="G2" s="106"/>
      <c r="H2" s="106"/>
      <c r="I2" s="106"/>
      <c r="J2" s="106"/>
      <c r="K2" s="106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26"/>
    </row>
    <row r="3" spans="1:35" ht="16.5" thickBot="1">
      <c r="A3" s="108" t="s">
        <v>102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</row>
    <row r="4" spans="1:35" ht="30" customHeight="1">
      <c r="A4" s="24"/>
      <c r="B4" s="24"/>
      <c r="C4" s="28"/>
      <c r="D4" s="24"/>
      <c r="E4" s="24"/>
      <c r="F4" s="24"/>
      <c r="G4" s="24"/>
      <c r="H4" s="29"/>
      <c r="I4" s="142" t="s">
        <v>59</v>
      </c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4"/>
      <c r="V4" s="142" t="s">
        <v>60</v>
      </c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4"/>
    </row>
    <row r="5" spans="1:35" ht="30" customHeight="1">
      <c r="A5" s="30" t="s">
        <v>61</v>
      </c>
      <c r="B5" s="182">
        <f>'報告書(公共)'!W18</f>
        <v>0</v>
      </c>
      <c r="C5" s="182"/>
      <c r="D5" s="182"/>
      <c r="E5" s="24"/>
      <c r="F5" s="24"/>
      <c r="G5" s="24"/>
      <c r="H5" s="29"/>
      <c r="I5" s="148" t="s">
        <v>62</v>
      </c>
      <c r="J5" s="138"/>
      <c r="K5" s="149"/>
      <c r="L5" s="149"/>
      <c r="M5" s="149"/>
      <c r="N5" s="137" t="s">
        <v>63</v>
      </c>
      <c r="O5" s="138"/>
      <c r="P5" s="150"/>
      <c r="Q5" s="150"/>
      <c r="R5" s="137" t="s">
        <v>64</v>
      </c>
      <c r="S5" s="138"/>
      <c r="T5" s="150"/>
      <c r="U5" s="152"/>
      <c r="V5" s="148" t="s">
        <v>65</v>
      </c>
      <c r="W5" s="138"/>
      <c r="X5" s="153">
        <f>K5</f>
        <v>0</v>
      </c>
      <c r="Y5" s="153"/>
      <c r="Z5" s="153"/>
      <c r="AA5" s="137" t="s">
        <v>63</v>
      </c>
      <c r="AB5" s="138"/>
      <c r="AC5" s="189">
        <f>P5</f>
        <v>0</v>
      </c>
      <c r="AD5" s="189"/>
      <c r="AE5" s="137" t="s">
        <v>64</v>
      </c>
      <c r="AF5" s="138"/>
      <c r="AG5" s="145">
        <f>T5</f>
        <v>0</v>
      </c>
      <c r="AH5" s="146"/>
    </row>
    <row r="6" spans="1:35" ht="30" customHeight="1" thickBot="1">
      <c r="A6" s="30" t="s">
        <v>66</v>
      </c>
      <c r="B6" s="182">
        <f>'報告書(公共)'!N18</f>
        <v>0</v>
      </c>
      <c r="C6" s="182"/>
      <c r="D6" s="182"/>
      <c r="I6" s="135" t="s">
        <v>67</v>
      </c>
      <c r="J6" s="136"/>
      <c r="K6" s="136"/>
      <c r="L6" s="139" t="s">
        <v>68</v>
      </c>
      <c r="M6" s="140"/>
      <c r="N6" s="141" t="s">
        <v>69</v>
      </c>
      <c r="O6" s="136"/>
      <c r="P6" s="133" t="s">
        <v>70</v>
      </c>
      <c r="Q6" s="151"/>
      <c r="R6" s="168" t="s">
        <v>71</v>
      </c>
      <c r="S6" s="168"/>
      <c r="T6" s="133" t="s">
        <v>72</v>
      </c>
      <c r="U6" s="134"/>
      <c r="V6" s="135" t="str">
        <f>I6</f>
        <v>鉄道賃</v>
      </c>
      <c r="W6" s="136"/>
      <c r="X6" s="136"/>
      <c r="Y6" s="139" t="str">
        <f>L6</f>
        <v>航空賃</v>
      </c>
      <c r="Z6" s="140"/>
      <c r="AA6" s="141" t="s">
        <v>69</v>
      </c>
      <c r="AB6" s="139"/>
      <c r="AC6" s="188" t="str">
        <f>P6</f>
        <v>諸謝金</v>
      </c>
      <c r="AD6" s="188"/>
      <c r="AE6" s="163" t="str">
        <f>R6</f>
        <v>宿泊費</v>
      </c>
      <c r="AF6" s="163"/>
      <c r="AG6" s="162" t="str">
        <f>T6</f>
        <v>宿泊手当</v>
      </c>
      <c r="AH6" s="164"/>
    </row>
    <row r="7" spans="1:35" ht="30" customHeight="1">
      <c r="A7" s="32" t="s">
        <v>73</v>
      </c>
      <c r="B7" s="33" t="s">
        <v>74</v>
      </c>
      <c r="C7" s="34" t="s">
        <v>75</v>
      </c>
      <c r="D7" s="35" t="s">
        <v>76</v>
      </c>
      <c r="E7" s="36" t="s">
        <v>77</v>
      </c>
      <c r="F7" s="37" t="s">
        <v>78</v>
      </c>
      <c r="G7" s="36" t="s">
        <v>79</v>
      </c>
      <c r="H7" s="38" t="s">
        <v>80</v>
      </c>
      <c r="I7" s="39" t="s">
        <v>81</v>
      </c>
      <c r="J7" s="40" t="s">
        <v>82</v>
      </c>
      <c r="K7" s="41" t="s">
        <v>83</v>
      </c>
      <c r="L7" s="42" t="s">
        <v>81</v>
      </c>
      <c r="M7" s="40" t="s">
        <v>82</v>
      </c>
      <c r="N7" s="40" t="s">
        <v>81</v>
      </c>
      <c r="O7" s="43" t="s">
        <v>82</v>
      </c>
      <c r="P7" s="43" t="s">
        <v>84</v>
      </c>
      <c r="Q7" s="43" t="s">
        <v>103</v>
      </c>
      <c r="R7" s="43" t="s">
        <v>86</v>
      </c>
      <c r="S7" s="43" t="s">
        <v>103</v>
      </c>
      <c r="T7" s="43" t="s">
        <v>86</v>
      </c>
      <c r="U7" s="44" t="s">
        <v>87</v>
      </c>
      <c r="V7" s="39" t="str">
        <f t="shared" ref="V7:AH7" si="0">I7</f>
        <v>路程</v>
      </c>
      <c r="W7" s="40" t="str">
        <f t="shared" si="0"/>
        <v>運賃</v>
      </c>
      <c r="X7" s="41" t="str">
        <f t="shared" si="0"/>
        <v>急行
料金</v>
      </c>
      <c r="Y7" s="42" t="str">
        <f t="shared" si="0"/>
        <v>路程</v>
      </c>
      <c r="Z7" s="40" t="str">
        <f t="shared" si="0"/>
        <v>運賃</v>
      </c>
      <c r="AA7" s="40" t="str">
        <f t="shared" si="0"/>
        <v>路程</v>
      </c>
      <c r="AB7" s="40" t="str">
        <f t="shared" si="0"/>
        <v>運賃</v>
      </c>
      <c r="AC7" s="187" t="str">
        <f t="shared" si="0"/>
        <v>時間</v>
      </c>
      <c r="AD7" s="187" t="s">
        <v>104</v>
      </c>
      <c r="AE7" s="40" t="str">
        <f t="shared" si="0"/>
        <v>夜数</v>
      </c>
      <c r="AF7" s="40" t="s">
        <v>89</v>
      </c>
      <c r="AG7" s="51" t="str">
        <f t="shared" si="0"/>
        <v>夜数</v>
      </c>
      <c r="AH7" s="45" t="str">
        <f t="shared" si="0"/>
        <v>定額</v>
      </c>
    </row>
    <row r="8" spans="1:35" ht="15.75">
      <c r="A8" s="46"/>
      <c r="B8" s="47"/>
      <c r="C8" s="48"/>
      <c r="D8" s="49"/>
      <c r="E8" s="50"/>
      <c r="F8" s="51"/>
      <c r="G8" s="50"/>
      <c r="H8" s="52"/>
      <c r="I8" s="53" t="s">
        <v>90</v>
      </c>
      <c r="J8" s="54" t="s">
        <v>91</v>
      </c>
      <c r="K8" s="55" t="s">
        <v>91</v>
      </c>
      <c r="L8" s="56" t="s">
        <v>90</v>
      </c>
      <c r="M8" s="54" t="s">
        <v>91</v>
      </c>
      <c r="N8" s="54" t="s">
        <v>90</v>
      </c>
      <c r="O8" s="57" t="s">
        <v>91</v>
      </c>
      <c r="P8" s="58" t="s">
        <v>92</v>
      </c>
      <c r="Q8" s="58" t="s">
        <v>91</v>
      </c>
      <c r="R8" s="58" t="s">
        <v>93</v>
      </c>
      <c r="S8" s="58" t="s">
        <v>91</v>
      </c>
      <c r="T8" s="58" t="s">
        <v>93</v>
      </c>
      <c r="U8" s="59" t="s">
        <v>91</v>
      </c>
      <c r="V8" s="53" t="s">
        <v>90</v>
      </c>
      <c r="W8" s="54" t="s">
        <v>91</v>
      </c>
      <c r="X8" s="55" t="s">
        <v>91</v>
      </c>
      <c r="Y8" s="56" t="s">
        <v>90</v>
      </c>
      <c r="Z8" s="54" t="s">
        <v>91</v>
      </c>
      <c r="AA8" s="54" t="s">
        <v>90</v>
      </c>
      <c r="AB8" s="57" t="s">
        <v>91</v>
      </c>
      <c r="AC8" s="58" t="s">
        <v>92</v>
      </c>
      <c r="AD8" s="58" t="s">
        <v>91</v>
      </c>
      <c r="AE8" s="58" t="s">
        <v>93</v>
      </c>
      <c r="AF8" s="57" t="s">
        <v>91</v>
      </c>
      <c r="AG8" s="58" t="s">
        <v>93</v>
      </c>
      <c r="AH8" s="85" t="s">
        <v>91</v>
      </c>
    </row>
    <row r="9" spans="1:35" ht="30" customHeight="1">
      <c r="A9" s="86"/>
      <c r="B9" s="87"/>
      <c r="C9" s="62" t="s">
        <v>75</v>
      </c>
      <c r="D9" s="88"/>
      <c r="E9" s="89"/>
      <c r="F9" s="89"/>
      <c r="G9" s="89"/>
      <c r="H9" s="90"/>
      <c r="I9" s="91"/>
      <c r="J9" s="92"/>
      <c r="K9" s="92"/>
      <c r="L9" s="92"/>
      <c r="M9" s="92"/>
      <c r="N9" s="93"/>
      <c r="O9" s="94"/>
      <c r="P9" s="102"/>
      <c r="Q9" s="102"/>
      <c r="R9" s="9" t="str">
        <f>IF(H9="","",1)</f>
        <v/>
      </c>
      <c r="S9" s="92"/>
      <c r="T9" s="9" t="str">
        <f>R9</f>
        <v/>
      </c>
      <c r="U9" s="10" t="str">
        <f>IF(R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9" s="11">
        <f t="shared" ref="V9:Z23" si="1">I9</f>
        <v>0</v>
      </c>
      <c r="W9" s="9">
        <f t="shared" si="1"/>
        <v>0</v>
      </c>
      <c r="X9" s="9">
        <f t="shared" si="1"/>
        <v>0</v>
      </c>
      <c r="Y9" s="9">
        <f>L9</f>
        <v>0</v>
      </c>
      <c r="Z9" s="9">
        <f>M9</f>
        <v>0</v>
      </c>
      <c r="AA9" s="12">
        <f t="shared" ref="AA9:AC23" si="2">N9</f>
        <v>0</v>
      </c>
      <c r="AB9" s="9">
        <f t="shared" si="2"/>
        <v>0</v>
      </c>
      <c r="AC9" s="9">
        <f t="shared" si="2"/>
        <v>0</v>
      </c>
      <c r="AD9" s="9" t="str">
        <f>IF(P9="","",IF(Q9&lt;  IF(AC9&lt;1,1,ROUNDDOWN(AC9,0) + IF((AC9-ROUNDDOWN(AC9,0))&lt;0.5,0,1))  *VLOOKUP($B$6,'(参考)諸謝金・宿泊費'!$B:$I,3,FALSE),
  Q9,  IF(AC9&lt;1,1,ROUNDDOWN(AC9,0) + IF((AC9-ROUNDDOWN(AC9,0))&lt;0.5,0,1))  *VLOOKUP($B$6,'(参考)諸謝金・宿泊費'!$B:$I,3,FALSE)))</f>
        <v/>
      </c>
      <c r="AE9" s="9" t="str">
        <f>R9</f>
        <v/>
      </c>
      <c r="AF9" s="84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R9=1,MIN(S9,_xlfn.XLOOKUP($B$6,'(参考)諸謝金・宿泊費'!$B$3:$B$25,_xlfn.XLOOKUP(H9,'(参考)諸謝金・宿泊費'!$I$2:$BC$2,'(参考)諸謝金・宿泊費'!$I$3:$BC$25,""),"")),""),""),""),"")</f>
        <v/>
      </c>
      <c r="AG9" s="9" t="str">
        <f>T9</f>
        <v/>
      </c>
      <c r="AH9" s="10" t="str">
        <f>IF(AE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0" spans="1:35" ht="30" customHeight="1">
      <c r="A10" s="86"/>
      <c r="B10" s="97"/>
      <c r="C10" s="69" t="s">
        <v>75</v>
      </c>
      <c r="D10" s="98"/>
      <c r="E10" s="99"/>
      <c r="F10" s="99"/>
      <c r="G10" s="99"/>
      <c r="H10" s="90"/>
      <c r="I10" s="100"/>
      <c r="J10" s="95"/>
      <c r="K10" s="95"/>
      <c r="L10" s="95"/>
      <c r="M10" s="95"/>
      <c r="N10" s="96"/>
      <c r="O10" s="95"/>
      <c r="P10" s="102"/>
      <c r="Q10" s="102"/>
      <c r="R10" s="9" t="str">
        <f t="shared" ref="R10:R23" si="3">IF(H10="","",1)</f>
        <v/>
      </c>
      <c r="S10" s="95"/>
      <c r="T10" s="9" t="str">
        <f t="shared" ref="T10:T23" si="4">R10</f>
        <v/>
      </c>
      <c r="U10" s="10" t="str">
        <f>IF(R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0" s="14">
        <f t="shared" si="1"/>
        <v>0</v>
      </c>
      <c r="W10" s="13">
        <f t="shared" si="1"/>
        <v>0</v>
      </c>
      <c r="X10" s="13">
        <f t="shared" si="1"/>
        <v>0</v>
      </c>
      <c r="Y10" s="13">
        <f t="shared" si="1"/>
        <v>0</v>
      </c>
      <c r="Z10" s="13">
        <f>M10</f>
        <v>0</v>
      </c>
      <c r="AA10" s="15">
        <f t="shared" si="2"/>
        <v>0</v>
      </c>
      <c r="AB10" s="13">
        <f t="shared" si="2"/>
        <v>0</v>
      </c>
      <c r="AC10" s="13">
        <f t="shared" si="2"/>
        <v>0</v>
      </c>
      <c r="AD10" s="9" t="str">
        <f>IF(P10="","",IF(Q10&lt;  IF(AC10&lt;1,1,ROUNDDOWN(AC10,0) + IF((AC10-ROUNDDOWN(AC10,0))&lt;0.5,0,1))  *VLOOKUP($B$6,'(参考)諸謝金・宿泊費'!$B:$I,3,FALSE),
  Q10,  IF(AC10&lt;1,1,ROUNDDOWN(AC10,0) + IF((AC10-ROUNDDOWN(AC10,0))&lt;0.5,0,1))  *VLOOKUP($B$6,'(参考)諸謝金・宿泊費'!$B:$I,3,FALSE)))</f>
        <v/>
      </c>
      <c r="AE10" s="13" t="str">
        <f t="shared" ref="AE10:AE23" si="5">R10</f>
        <v/>
      </c>
      <c r="AF10" s="84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R10=1,MIN(S10,_xlfn.XLOOKUP($B$6,'(参考)諸謝金・宿泊費'!$B$3:$B$25,_xlfn.XLOOKUP(H10,'(参考)諸謝金・宿泊費'!$I$2:$BC$2,'(参考)諸謝金・宿泊費'!$I$3:$BC$25,""),"")),""),""),""),"")</f>
        <v/>
      </c>
      <c r="AG10" s="9" t="str">
        <f t="shared" ref="AG10:AG23" si="6">T10</f>
        <v/>
      </c>
      <c r="AH10" s="10" t="str">
        <f>IF(AE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1" spans="1:35" ht="30" customHeight="1">
      <c r="A11" s="86"/>
      <c r="B11" s="97"/>
      <c r="C11" s="69" t="s">
        <v>75</v>
      </c>
      <c r="D11" s="98"/>
      <c r="E11" s="101"/>
      <c r="F11" s="101"/>
      <c r="G11" s="101"/>
      <c r="H11" s="90"/>
      <c r="I11" s="100"/>
      <c r="J11" s="95"/>
      <c r="K11" s="95"/>
      <c r="L11" s="95"/>
      <c r="M11" s="95"/>
      <c r="N11" s="96"/>
      <c r="O11" s="95"/>
      <c r="P11" s="102"/>
      <c r="Q11" s="102"/>
      <c r="R11" s="9" t="str">
        <f t="shared" si="3"/>
        <v/>
      </c>
      <c r="S11" s="95"/>
      <c r="T11" s="9" t="str">
        <f t="shared" si="4"/>
        <v/>
      </c>
      <c r="U11" s="10" t="str">
        <f>IF(R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1" s="14">
        <f t="shared" si="1"/>
        <v>0</v>
      </c>
      <c r="W11" s="13">
        <f t="shared" si="1"/>
        <v>0</v>
      </c>
      <c r="X11" s="13">
        <f t="shared" si="1"/>
        <v>0</v>
      </c>
      <c r="Y11" s="13">
        <f t="shared" si="1"/>
        <v>0</v>
      </c>
      <c r="Z11" s="13">
        <f t="shared" si="1"/>
        <v>0</v>
      </c>
      <c r="AA11" s="15">
        <f t="shared" si="2"/>
        <v>0</v>
      </c>
      <c r="AB11" s="13">
        <f t="shared" si="2"/>
        <v>0</v>
      </c>
      <c r="AC11" s="13">
        <f t="shared" si="2"/>
        <v>0</v>
      </c>
      <c r="AD11" s="9" t="str">
        <f>IF(P11="","",IF(Q11&lt;  IF(AC11&lt;1,1,ROUNDDOWN(AC11,0) + IF((AC11-ROUNDDOWN(AC11,0))&lt;0.5,0,1))  *VLOOKUP($B$6,'(参考)諸謝金・宿泊費'!$B:$I,3,FALSE),
  Q11,  IF(AC11&lt;1,1,ROUNDDOWN(AC11,0) + IF((AC11-ROUNDDOWN(AC11,0))&lt;0.5,0,1))  *VLOOKUP($B$6,'(参考)諸謝金・宿泊費'!$B:$I,3,FALSE)))</f>
        <v/>
      </c>
      <c r="AE11" s="13" t="str">
        <f t="shared" si="5"/>
        <v/>
      </c>
      <c r="AF11" s="84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R11=1,MIN(S11,_xlfn.XLOOKUP($B$6,'(参考)諸謝金・宿泊費'!$B$3:$B$25,_xlfn.XLOOKUP(H11,'(参考)諸謝金・宿泊費'!$I$2:$BC$2,'(参考)諸謝金・宿泊費'!$I$3:$BC$25,""),"")),""),""),""),"")</f>
        <v/>
      </c>
      <c r="AG11" s="9" t="str">
        <f t="shared" si="6"/>
        <v/>
      </c>
      <c r="AH11" s="10" t="str">
        <f>IF(AE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2" spans="1:35" ht="30" customHeight="1">
      <c r="A12" s="86"/>
      <c r="B12" s="97"/>
      <c r="C12" s="69" t="s">
        <v>75</v>
      </c>
      <c r="D12" s="98"/>
      <c r="E12" s="101"/>
      <c r="F12" s="101"/>
      <c r="G12" s="101"/>
      <c r="H12" s="90"/>
      <c r="I12" s="100"/>
      <c r="J12" s="95"/>
      <c r="K12" s="95"/>
      <c r="L12" s="95"/>
      <c r="M12" s="95"/>
      <c r="N12" s="96"/>
      <c r="O12" s="95"/>
      <c r="P12" s="102"/>
      <c r="Q12" s="102"/>
      <c r="R12" s="9" t="str">
        <f t="shared" si="3"/>
        <v/>
      </c>
      <c r="S12" s="95"/>
      <c r="T12" s="9" t="str">
        <f t="shared" si="4"/>
        <v/>
      </c>
      <c r="U12" s="10" t="str">
        <f>IF(R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2" s="14">
        <f t="shared" si="1"/>
        <v>0</v>
      </c>
      <c r="W12" s="13">
        <f t="shared" si="1"/>
        <v>0</v>
      </c>
      <c r="X12" s="13">
        <f t="shared" si="1"/>
        <v>0</v>
      </c>
      <c r="Y12" s="13">
        <f t="shared" si="1"/>
        <v>0</v>
      </c>
      <c r="Z12" s="13">
        <f t="shared" si="1"/>
        <v>0</v>
      </c>
      <c r="AA12" s="15">
        <f t="shared" si="2"/>
        <v>0</v>
      </c>
      <c r="AB12" s="13">
        <f t="shared" si="2"/>
        <v>0</v>
      </c>
      <c r="AC12" s="13">
        <f t="shared" si="2"/>
        <v>0</v>
      </c>
      <c r="AD12" s="9" t="str">
        <f>IF(P12="","",IF(Q12&lt;  IF(AC12&lt;1,1,ROUNDDOWN(AC12,0) + IF((AC12-ROUNDDOWN(AC12,0))&lt;0.5,0,1))  *VLOOKUP($B$6,'(参考)諸謝金・宿泊費'!$B:$I,3,FALSE),
  Q12,  IF(AC12&lt;1,1,ROUNDDOWN(AC12,0) + IF((AC12-ROUNDDOWN(AC12,0))&lt;0.5,0,1))  *VLOOKUP($B$6,'(参考)諸謝金・宿泊費'!$B:$I,3,FALSE)))</f>
        <v/>
      </c>
      <c r="AE12" s="13" t="str">
        <f t="shared" si="5"/>
        <v/>
      </c>
      <c r="AF12" s="84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R12=1,MIN(S12,_xlfn.XLOOKUP($B$6,'(参考)諸謝金・宿泊費'!$B$3:$B$25,_xlfn.XLOOKUP(H12,'(参考)諸謝金・宿泊費'!$I$2:$BC$2,'(参考)諸謝金・宿泊費'!$I$3:$BC$25,""),"")),""),""),""),"")</f>
        <v/>
      </c>
      <c r="AG12" s="9" t="str">
        <f t="shared" si="6"/>
        <v/>
      </c>
      <c r="AH12" s="10" t="str">
        <f>IF(AE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3" spans="1:35" ht="30" customHeight="1">
      <c r="A13" s="86"/>
      <c r="B13" s="97"/>
      <c r="C13" s="69" t="s">
        <v>75</v>
      </c>
      <c r="D13" s="98"/>
      <c r="E13" s="101"/>
      <c r="F13" s="101"/>
      <c r="G13" s="101"/>
      <c r="H13" s="90"/>
      <c r="I13" s="100"/>
      <c r="J13" s="95"/>
      <c r="K13" s="95"/>
      <c r="L13" s="95"/>
      <c r="M13" s="95"/>
      <c r="N13" s="96"/>
      <c r="O13" s="95"/>
      <c r="P13" s="102"/>
      <c r="Q13" s="102"/>
      <c r="R13" s="9" t="str">
        <f t="shared" si="3"/>
        <v/>
      </c>
      <c r="S13" s="95"/>
      <c r="T13" s="9" t="str">
        <f t="shared" si="4"/>
        <v/>
      </c>
      <c r="U13" s="10" t="str">
        <f>IF(R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3" s="14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5">
        <f t="shared" si="2"/>
        <v>0</v>
      </c>
      <c r="AB13" s="13">
        <f t="shared" si="2"/>
        <v>0</v>
      </c>
      <c r="AC13" s="13">
        <f>P13</f>
        <v>0</v>
      </c>
      <c r="AD13" s="9" t="str">
        <f>IF(P13="","",IF(Q13&lt;  IF(AC13&lt;1,1,ROUNDDOWN(AC13,0) + IF((AC13-ROUNDDOWN(AC13,0))&lt;0.5,0,1))  *VLOOKUP($B$6,'(参考)諸謝金・宿泊費'!$B:$I,3,FALSE),
  Q13,  IF(AC13&lt;1,1,ROUNDDOWN(AC13,0) + IF((AC13-ROUNDDOWN(AC13,0))&lt;0.5,0,1))  *VLOOKUP($B$6,'(参考)諸謝金・宿泊費'!$B:$I,3,FALSE)))</f>
        <v/>
      </c>
      <c r="AE13" s="13" t="str">
        <f t="shared" si="5"/>
        <v/>
      </c>
      <c r="AF13" s="84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R13=1,MIN(S13,_xlfn.XLOOKUP($B$6,'(参考)諸謝金・宿泊費'!$B$3:$B$25,_xlfn.XLOOKUP(H13,'(参考)諸謝金・宿泊費'!$I$2:$BC$2,'(参考)諸謝金・宿泊費'!$I$3:$BC$25,""),"")),""),""),""),"")</f>
        <v/>
      </c>
      <c r="AG13" s="9" t="str">
        <f t="shared" si="6"/>
        <v/>
      </c>
      <c r="AH13" s="10" t="str">
        <f>IF(AE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4" spans="1:35" ht="30" customHeight="1">
      <c r="A14" s="86"/>
      <c r="B14" s="97"/>
      <c r="C14" s="69" t="s">
        <v>75</v>
      </c>
      <c r="D14" s="98"/>
      <c r="E14" s="99"/>
      <c r="F14" s="99"/>
      <c r="G14" s="99"/>
      <c r="H14" s="90"/>
      <c r="I14" s="100"/>
      <c r="J14" s="95"/>
      <c r="K14" s="95"/>
      <c r="L14" s="95"/>
      <c r="M14" s="95"/>
      <c r="N14" s="96"/>
      <c r="O14" s="95"/>
      <c r="P14" s="102"/>
      <c r="Q14" s="102"/>
      <c r="R14" s="9" t="str">
        <f t="shared" si="3"/>
        <v/>
      </c>
      <c r="S14" s="95"/>
      <c r="T14" s="9" t="str">
        <f t="shared" si="4"/>
        <v/>
      </c>
      <c r="U14" s="10" t="str">
        <f>IF(R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4" s="14">
        <f t="shared" si="1"/>
        <v>0</v>
      </c>
      <c r="W14" s="13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5">
        <f t="shared" si="2"/>
        <v>0</v>
      </c>
      <c r="AB14" s="13">
        <f t="shared" si="2"/>
        <v>0</v>
      </c>
      <c r="AC14" s="13">
        <f>P14</f>
        <v>0</v>
      </c>
      <c r="AD14" s="9" t="str">
        <f>IF(P14="","",IF(Q14&lt;  IF(AC14&lt;1,1,ROUNDDOWN(AC14,0) + IF((AC14-ROUNDDOWN(AC14,0))&lt;0.5,0,1))  *VLOOKUP($B$6,'(参考)諸謝金・宿泊費'!$B:$I,3,FALSE),
  Q14,  IF(AC14&lt;1,1,ROUNDDOWN(AC14,0) + IF((AC14-ROUNDDOWN(AC14,0))&lt;0.5,0,1))  *VLOOKUP($B$6,'(参考)諸謝金・宿泊費'!$B:$I,3,FALSE)))</f>
        <v/>
      </c>
      <c r="AE14" s="13" t="str">
        <f t="shared" si="5"/>
        <v/>
      </c>
      <c r="AF14" s="84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R14=1,MIN(S14,_xlfn.XLOOKUP($B$6,'(参考)諸謝金・宿泊費'!$B$3:$B$25,_xlfn.XLOOKUP(H14,'(参考)諸謝金・宿泊費'!$I$2:$BC$2,'(参考)諸謝金・宿泊費'!$I$3:$BC$25,""),"")),""),""),""),"")</f>
        <v/>
      </c>
      <c r="AG14" s="9" t="str">
        <f t="shared" si="6"/>
        <v/>
      </c>
      <c r="AH14" s="10" t="str">
        <f>IF(AE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5" spans="1:35" ht="30" customHeight="1">
      <c r="A15" s="86"/>
      <c r="B15" s="97"/>
      <c r="C15" s="69" t="s">
        <v>75</v>
      </c>
      <c r="D15" s="98"/>
      <c r="E15" s="101"/>
      <c r="F15" s="101"/>
      <c r="G15" s="101"/>
      <c r="H15" s="90"/>
      <c r="I15" s="100"/>
      <c r="J15" s="95"/>
      <c r="K15" s="95"/>
      <c r="L15" s="95"/>
      <c r="M15" s="95"/>
      <c r="N15" s="96"/>
      <c r="O15" s="95"/>
      <c r="P15" s="102"/>
      <c r="Q15" s="102"/>
      <c r="R15" s="9" t="str">
        <f t="shared" si="3"/>
        <v/>
      </c>
      <c r="S15" s="95"/>
      <c r="T15" s="9" t="str">
        <f t="shared" si="4"/>
        <v/>
      </c>
      <c r="U15" s="10" t="str">
        <f>IF(R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5" s="14">
        <f t="shared" si="1"/>
        <v>0</v>
      </c>
      <c r="W15" s="13">
        <f t="shared" si="1"/>
        <v>0</v>
      </c>
      <c r="X15" s="13">
        <f t="shared" si="1"/>
        <v>0</v>
      </c>
      <c r="Y15" s="13">
        <f t="shared" si="1"/>
        <v>0</v>
      </c>
      <c r="Z15" s="13">
        <f t="shared" si="1"/>
        <v>0</v>
      </c>
      <c r="AA15" s="15">
        <f t="shared" si="2"/>
        <v>0</v>
      </c>
      <c r="AB15" s="13">
        <f t="shared" si="2"/>
        <v>0</v>
      </c>
      <c r="AC15" s="13">
        <f t="shared" si="2"/>
        <v>0</v>
      </c>
      <c r="AD15" s="9" t="str">
        <f>IF(P15="","",IF(Q15&lt;  IF(AC15&lt;1,1,ROUNDDOWN(AC15,0) + IF((AC15-ROUNDDOWN(AC15,0))&lt;0.5,0,1))  *VLOOKUP($B$6,'(参考)諸謝金・宿泊費'!$B:$I,3,FALSE),
  Q15,  IF(AC15&lt;1,1,ROUNDDOWN(AC15,0) + IF((AC15-ROUNDDOWN(AC15,0))&lt;0.5,0,1))  *VLOOKUP($B$6,'(参考)諸謝金・宿泊費'!$B:$I,3,FALSE)))</f>
        <v/>
      </c>
      <c r="AE15" s="13" t="str">
        <f t="shared" si="5"/>
        <v/>
      </c>
      <c r="AF15" s="84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R15=1,MIN(S15,_xlfn.XLOOKUP($B$6,'(参考)諸謝金・宿泊費'!$B$3:$B$25,_xlfn.XLOOKUP(H15,'(参考)諸謝金・宿泊費'!$I$2:$BC$2,'(参考)諸謝金・宿泊費'!$I$3:$BC$25,""),"")),""),""),""),"")</f>
        <v/>
      </c>
      <c r="AG15" s="9" t="str">
        <f t="shared" si="6"/>
        <v/>
      </c>
      <c r="AH15" s="10" t="str">
        <f>IF(AE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6" spans="1:35" ht="30" customHeight="1">
      <c r="A16" s="86"/>
      <c r="B16" s="97"/>
      <c r="C16" s="69" t="s">
        <v>75</v>
      </c>
      <c r="D16" s="98"/>
      <c r="E16" s="99"/>
      <c r="F16" s="99"/>
      <c r="G16" s="99"/>
      <c r="H16" s="90"/>
      <c r="I16" s="100"/>
      <c r="J16" s="95"/>
      <c r="K16" s="95"/>
      <c r="L16" s="95"/>
      <c r="M16" s="95"/>
      <c r="N16" s="96"/>
      <c r="O16" s="95"/>
      <c r="P16" s="92"/>
      <c r="Q16" s="95"/>
      <c r="R16" s="9" t="str">
        <f t="shared" si="3"/>
        <v/>
      </c>
      <c r="S16" s="95"/>
      <c r="T16" s="9" t="str">
        <f t="shared" si="4"/>
        <v/>
      </c>
      <c r="U16" s="10" t="str">
        <f>IF(R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6" s="14">
        <f t="shared" si="1"/>
        <v>0</v>
      </c>
      <c r="W16" s="13">
        <f t="shared" si="1"/>
        <v>0</v>
      </c>
      <c r="X16" s="13">
        <f t="shared" si="1"/>
        <v>0</v>
      </c>
      <c r="Y16" s="13">
        <f t="shared" si="1"/>
        <v>0</v>
      </c>
      <c r="Z16" s="13">
        <f t="shared" si="1"/>
        <v>0</v>
      </c>
      <c r="AA16" s="15">
        <f t="shared" si="2"/>
        <v>0</v>
      </c>
      <c r="AB16" s="13">
        <f t="shared" si="2"/>
        <v>0</v>
      </c>
      <c r="AC16" s="13">
        <f t="shared" si="2"/>
        <v>0</v>
      </c>
      <c r="AD16" s="9" t="str">
        <f>IF(P16="","",IF(Q16&lt;  IF(AC16&lt;1,1,ROUNDDOWN(AC16,0) + IF((AC16-ROUNDDOWN(AC16,0))&lt;0.5,0,1))  *VLOOKUP($B$6,'(参考)諸謝金・宿泊費'!$B:$I,3,FALSE),
  Q16,  IF(AC16&lt;1,1,ROUNDDOWN(AC16,0) + IF((AC16-ROUNDDOWN(AC16,0))&lt;0.5,0,1))  *VLOOKUP($B$6,'(参考)諸謝金・宿泊費'!$B:$I,3,FALSE)))</f>
        <v/>
      </c>
      <c r="AE16" s="13" t="str">
        <f t="shared" si="5"/>
        <v/>
      </c>
      <c r="AF16" s="84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R16=1,MIN(S16,_xlfn.XLOOKUP($B$6,'(参考)諸謝金・宿泊費'!$B$3:$B$25,_xlfn.XLOOKUP(H16,'(参考)諸謝金・宿泊費'!$I$2:$BC$2,'(参考)諸謝金・宿泊費'!$I$3:$BC$25,""),"")),""),""),""),"")</f>
        <v/>
      </c>
      <c r="AG16" s="9" t="str">
        <f t="shared" si="6"/>
        <v/>
      </c>
      <c r="AH16" s="10" t="str">
        <f>IF(AE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7" spans="1:34" ht="30" customHeight="1">
      <c r="A17" s="86"/>
      <c r="B17" s="97"/>
      <c r="C17" s="69" t="s">
        <v>75</v>
      </c>
      <c r="D17" s="98"/>
      <c r="E17" s="99"/>
      <c r="F17" s="99"/>
      <c r="G17" s="99"/>
      <c r="H17" s="90"/>
      <c r="I17" s="100"/>
      <c r="J17" s="95"/>
      <c r="K17" s="95"/>
      <c r="L17" s="95"/>
      <c r="M17" s="95"/>
      <c r="N17" s="96"/>
      <c r="O17" s="95"/>
      <c r="P17" s="92"/>
      <c r="Q17" s="95"/>
      <c r="R17" s="9" t="str">
        <f t="shared" si="3"/>
        <v/>
      </c>
      <c r="S17" s="95"/>
      <c r="T17" s="9" t="str">
        <f t="shared" si="4"/>
        <v/>
      </c>
      <c r="U17" s="10" t="str">
        <f>IF(R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7" s="14">
        <f t="shared" si="1"/>
        <v>0</v>
      </c>
      <c r="W17" s="13">
        <f t="shared" si="1"/>
        <v>0</v>
      </c>
      <c r="X17" s="13">
        <f t="shared" si="1"/>
        <v>0</v>
      </c>
      <c r="Y17" s="13">
        <f t="shared" si="1"/>
        <v>0</v>
      </c>
      <c r="Z17" s="13">
        <f t="shared" si="1"/>
        <v>0</v>
      </c>
      <c r="AA17" s="15">
        <f t="shared" si="2"/>
        <v>0</v>
      </c>
      <c r="AB17" s="13">
        <f t="shared" si="2"/>
        <v>0</v>
      </c>
      <c r="AC17" s="13">
        <f t="shared" si="2"/>
        <v>0</v>
      </c>
      <c r="AD17" s="9" t="str">
        <f>IF(P17="","",IF(Q17&lt;  IF(AC17&lt;1,1,ROUNDDOWN(AC17,0) + IF((AC17-ROUNDDOWN(AC17,0))&lt;0.5,0,1))  *VLOOKUP($B$6,'(参考)諸謝金・宿泊費'!$B:$I,3,FALSE),
  Q17,  IF(AC17&lt;1,1,ROUNDDOWN(AC17,0) + IF((AC17-ROUNDDOWN(AC17,0))&lt;0.5,0,1))  *VLOOKUP($B$6,'(参考)諸謝金・宿泊費'!$B:$I,3,FALSE)))</f>
        <v/>
      </c>
      <c r="AE17" s="13" t="str">
        <f t="shared" si="5"/>
        <v/>
      </c>
      <c r="AF17" s="84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R17=1,MIN(S17,_xlfn.XLOOKUP($B$6,'(参考)諸謝金・宿泊費'!$B$3:$B$25,_xlfn.XLOOKUP(H17,'(参考)諸謝金・宿泊費'!$I$2:$BC$2,'(参考)諸謝金・宿泊費'!$I$3:$BC$25,""),"")),""),""),""),"")</f>
        <v/>
      </c>
      <c r="AG17" s="9" t="str">
        <f t="shared" si="6"/>
        <v/>
      </c>
      <c r="AH17" s="10" t="str">
        <f>IF(AE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8" spans="1:34" ht="30" customHeight="1">
      <c r="A18" s="86"/>
      <c r="B18" s="97"/>
      <c r="C18" s="69" t="s">
        <v>75</v>
      </c>
      <c r="D18" s="98"/>
      <c r="E18" s="99"/>
      <c r="F18" s="99"/>
      <c r="G18" s="99"/>
      <c r="H18" s="90"/>
      <c r="I18" s="100"/>
      <c r="J18" s="95"/>
      <c r="K18" s="95"/>
      <c r="L18" s="95"/>
      <c r="M18" s="95"/>
      <c r="N18" s="96"/>
      <c r="O18" s="95"/>
      <c r="P18" s="92"/>
      <c r="Q18" s="95"/>
      <c r="R18" s="9" t="str">
        <f t="shared" si="3"/>
        <v/>
      </c>
      <c r="S18" s="95"/>
      <c r="T18" s="9" t="str">
        <f t="shared" si="4"/>
        <v/>
      </c>
      <c r="U18" s="10" t="str">
        <f>IF(R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8" s="14">
        <f t="shared" si="1"/>
        <v>0</v>
      </c>
      <c r="W18" s="13">
        <f t="shared" si="1"/>
        <v>0</v>
      </c>
      <c r="X18" s="13">
        <f t="shared" si="1"/>
        <v>0</v>
      </c>
      <c r="Y18" s="13">
        <f t="shared" si="1"/>
        <v>0</v>
      </c>
      <c r="Z18" s="13">
        <f t="shared" si="1"/>
        <v>0</v>
      </c>
      <c r="AA18" s="15">
        <f t="shared" si="2"/>
        <v>0</v>
      </c>
      <c r="AB18" s="13">
        <f t="shared" si="2"/>
        <v>0</v>
      </c>
      <c r="AC18" s="13">
        <f t="shared" si="2"/>
        <v>0</v>
      </c>
      <c r="AD18" s="9" t="str">
        <f>IF(P18="","",IF(Q18&lt;  IF(AC18&lt;1,1,ROUNDDOWN(AC18,0) + IF((AC18-ROUNDDOWN(AC18,0))&lt;0.5,0,1))  *VLOOKUP($B$6,'(参考)諸謝金・宿泊費'!$B:$I,3,FALSE),
  Q18,  IF(AC18&lt;1,1,ROUNDDOWN(AC18,0) + IF((AC18-ROUNDDOWN(AC18,0))&lt;0.5,0,1))  *VLOOKUP($B$6,'(参考)諸謝金・宿泊費'!$B:$I,3,FALSE)))</f>
        <v/>
      </c>
      <c r="AE18" s="13" t="str">
        <f t="shared" si="5"/>
        <v/>
      </c>
      <c r="AF18" s="84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R18=1,MIN(S18,_xlfn.XLOOKUP($B$6,'(参考)諸謝金・宿泊費'!$B$3:$B$25,_xlfn.XLOOKUP(H18,'(参考)諸謝金・宿泊費'!$I$2:$BC$2,'(参考)諸謝金・宿泊費'!$I$3:$BC$25,""),"")),""),""),""),"")</f>
        <v/>
      </c>
      <c r="AG18" s="9" t="str">
        <f t="shared" si="6"/>
        <v/>
      </c>
      <c r="AH18" s="10" t="str">
        <f>IF(AE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9" spans="1:34" ht="30" customHeight="1">
      <c r="A19" s="86"/>
      <c r="B19" s="97"/>
      <c r="C19" s="69" t="s">
        <v>75</v>
      </c>
      <c r="D19" s="98"/>
      <c r="E19" s="99"/>
      <c r="F19" s="99"/>
      <c r="G19" s="99"/>
      <c r="H19" s="90"/>
      <c r="I19" s="100"/>
      <c r="J19" s="95"/>
      <c r="K19" s="95"/>
      <c r="L19" s="95"/>
      <c r="M19" s="95"/>
      <c r="N19" s="96"/>
      <c r="O19" s="95"/>
      <c r="P19" s="92"/>
      <c r="Q19" s="95"/>
      <c r="R19" s="9" t="str">
        <f t="shared" si="3"/>
        <v/>
      </c>
      <c r="S19" s="95"/>
      <c r="T19" s="9" t="str">
        <f t="shared" si="4"/>
        <v/>
      </c>
      <c r="U19" s="10" t="str">
        <f>IF(R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9" s="14">
        <f t="shared" si="1"/>
        <v>0</v>
      </c>
      <c r="W19" s="13">
        <f t="shared" si="1"/>
        <v>0</v>
      </c>
      <c r="X19" s="13">
        <f t="shared" si="1"/>
        <v>0</v>
      </c>
      <c r="Y19" s="13">
        <f t="shared" si="1"/>
        <v>0</v>
      </c>
      <c r="Z19" s="13">
        <f t="shared" si="1"/>
        <v>0</v>
      </c>
      <c r="AA19" s="15">
        <f t="shared" si="2"/>
        <v>0</v>
      </c>
      <c r="AB19" s="13">
        <f t="shared" si="2"/>
        <v>0</v>
      </c>
      <c r="AC19" s="13">
        <f t="shared" si="2"/>
        <v>0</v>
      </c>
      <c r="AD19" s="9" t="str">
        <f>IF(P19="","",IF(Q19&lt;  IF(AC19&lt;1,1,ROUNDDOWN(AC19,0) + IF((AC19-ROUNDDOWN(AC19,0))&lt;0.5,0,1))  *VLOOKUP($B$6,'(参考)諸謝金・宿泊費'!$B:$I,3,FALSE),
  Q19,  IF(AC19&lt;1,1,ROUNDDOWN(AC19,0) + IF((AC19-ROUNDDOWN(AC19,0))&lt;0.5,0,1))  *VLOOKUP($B$6,'(参考)諸謝金・宿泊費'!$B:$I,3,FALSE)))</f>
        <v/>
      </c>
      <c r="AE19" s="13" t="str">
        <f t="shared" si="5"/>
        <v/>
      </c>
      <c r="AF19" s="84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R19=1,MIN(S19,_xlfn.XLOOKUP($B$6,'(参考)諸謝金・宿泊費'!$B$3:$B$25,_xlfn.XLOOKUP(H19,'(参考)諸謝金・宿泊費'!$I$2:$BC$2,'(参考)諸謝金・宿泊費'!$I$3:$BC$25,""),"")),""),""),""),"")</f>
        <v/>
      </c>
      <c r="AG19" s="9" t="str">
        <f t="shared" si="6"/>
        <v/>
      </c>
      <c r="AH19" s="10" t="str">
        <f>IF(AE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0" spans="1:34" ht="30" customHeight="1">
      <c r="A20" s="86"/>
      <c r="B20" s="97"/>
      <c r="C20" s="69" t="s">
        <v>75</v>
      </c>
      <c r="D20" s="98"/>
      <c r="E20" s="99"/>
      <c r="F20" s="99"/>
      <c r="G20" s="99"/>
      <c r="H20" s="90"/>
      <c r="I20" s="100"/>
      <c r="J20" s="95"/>
      <c r="K20" s="95"/>
      <c r="L20" s="95"/>
      <c r="M20" s="95"/>
      <c r="N20" s="96"/>
      <c r="O20" s="95"/>
      <c r="P20" s="92"/>
      <c r="Q20" s="95"/>
      <c r="R20" s="9" t="str">
        <f t="shared" si="3"/>
        <v/>
      </c>
      <c r="S20" s="95"/>
      <c r="T20" s="9" t="str">
        <f t="shared" si="4"/>
        <v/>
      </c>
      <c r="U20" s="10" t="str">
        <f>IF(R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0" s="14">
        <f t="shared" si="1"/>
        <v>0</v>
      </c>
      <c r="W20" s="13">
        <f t="shared" si="1"/>
        <v>0</v>
      </c>
      <c r="X20" s="13">
        <f t="shared" si="1"/>
        <v>0</v>
      </c>
      <c r="Y20" s="13">
        <f t="shared" si="1"/>
        <v>0</v>
      </c>
      <c r="Z20" s="13">
        <f t="shared" si="1"/>
        <v>0</v>
      </c>
      <c r="AA20" s="15">
        <f t="shared" si="2"/>
        <v>0</v>
      </c>
      <c r="AB20" s="13">
        <f t="shared" si="2"/>
        <v>0</v>
      </c>
      <c r="AC20" s="13">
        <f t="shared" si="2"/>
        <v>0</v>
      </c>
      <c r="AD20" s="9" t="str">
        <f>IF(P20="","",IF(Q20&lt;  IF(AC20&lt;1,1,ROUNDDOWN(AC20,0) + IF((AC20-ROUNDDOWN(AC20,0))&lt;0.5,0,1))  *VLOOKUP($B$6,'(参考)諸謝金・宿泊費'!$B:$I,3,FALSE),
  Q20,  IF(AC20&lt;1,1,ROUNDDOWN(AC20,0) + IF((AC20-ROUNDDOWN(AC20,0))&lt;0.5,0,1))  *VLOOKUP($B$6,'(参考)諸謝金・宿泊費'!$B:$I,3,FALSE)))</f>
        <v/>
      </c>
      <c r="AE20" s="13" t="str">
        <f t="shared" si="5"/>
        <v/>
      </c>
      <c r="AF20" s="84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R20=1,MIN(S20,_xlfn.XLOOKUP($B$6,'(参考)諸謝金・宿泊費'!$B$3:$B$25,_xlfn.XLOOKUP(H20,'(参考)諸謝金・宿泊費'!$I$2:$BC$2,'(参考)諸謝金・宿泊費'!$I$3:$BC$25,""),"")),""),""),""),"")</f>
        <v/>
      </c>
      <c r="AG20" s="9" t="str">
        <f t="shared" si="6"/>
        <v/>
      </c>
      <c r="AH20" s="10" t="str">
        <f>IF(AE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1" spans="1:34" ht="30" customHeight="1">
      <c r="A21" s="86"/>
      <c r="B21" s="97"/>
      <c r="C21" s="69" t="s">
        <v>75</v>
      </c>
      <c r="D21" s="98"/>
      <c r="E21" s="99"/>
      <c r="F21" s="99"/>
      <c r="G21" s="99"/>
      <c r="H21" s="90"/>
      <c r="I21" s="100"/>
      <c r="J21" s="95"/>
      <c r="K21" s="95"/>
      <c r="L21" s="95"/>
      <c r="M21" s="95"/>
      <c r="N21" s="96"/>
      <c r="O21" s="95"/>
      <c r="P21" s="92"/>
      <c r="Q21" s="95"/>
      <c r="R21" s="9" t="str">
        <f t="shared" si="3"/>
        <v/>
      </c>
      <c r="S21" s="95"/>
      <c r="T21" s="9" t="str">
        <f t="shared" si="4"/>
        <v/>
      </c>
      <c r="U21" s="10" t="str">
        <f>IF(R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1" s="14">
        <f t="shared" si="1"/>
        <v>0</v>
      </c>
      <c r="W21" s="13">
        <f t="shared" si="1"/>
        <v>0</v>
      </c>
      <c r="X21" s="13">
        <f t="shared" si="1"/>
        <v>0</v>
      </c>
      <c r="Y21" s="13">
        <f t="shared" si="1"/>
        <v>0</v>
      </c>
      <c r="Z21" s="13">
        <f t="shared" si="1"/>
        <v>0</v>
      </c>
      <c r="AA21" s="15">
        <f t="shared" si="2"/>
        <v>0</v>
      </c>
      <c r="AB21" s="13">
        <f t="shared" si="2"/>
        <v>0</v>
      </c>
      <c r="AC21" s="13">
        <f t="shared" si="2"/>
        <v>0</v>
      </c>
      <c r="AD21" s="9" t="str">
        <f>IF(P21="","",IF(Q21&lt;  IF(AC21&lt;1,1,ROUNDDOWN(AC21,0) + IF((AC21-ROUNDDOWN(AC21,0))&lt;0.5,0,1))  *VLOOKUP($B$6,'(参考)諸謝金・宿泊費'!$B:$I,3,FALSE),
  Q21,  IF(AC21&lt;1,1,ROUNDDOWN(AC21,0) + IF((AC21-ROUNDDOWN(AC21,0))&lt;0.5,0,1))  *VLOOKUP($B$6,'(参考)諸謝金・宿泊費'!$B:$I,3,FALSE)))</f>
        <v/>
      </c>
      <c r="AE21" s="13" t="str">
        <f t="shared" si="5"/>
        <v/>
      </c>
      <c r="AF21" s="84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R21=1,MIN(S21,_xlfn.XLOOKUP($B$6,'(参考)諸謝金・宿泊費'!$B$3:$B$25,_xlfn.XLOOKUP(H21,'(参考)諸謝金・宿泊費'!$I$2:$BC$2,'(参考)諸謝金・宿泊費'!$I$3:$BC$25,""),"")),""),""),""),"")</f>
        <v/>
      </c>
      <c r="AG21" s="9" t="str">
        <f t="shared" si="6"/>
        <v/>
      </c>
      <c r="AH21" s="10" t="str">
        <f>IF(AE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2" spans="1:34" ht="30" customHeight="1">
      <c r="A22" s="86"/>
      <c r="B22" s="97"/>
      <c r="C22" s="69" t="s">
        <v>75</v>
      </c>
      <c r="D22" s="98"/>
      <c r="E22" s="99"/>
      <c r="F22" s="99"/>
      <c r="G22" s="99"/>
      <c r="H22" s="90"/>
      <c r="I22" s="100"/>
      <c r="J22" s="95"/>
      <c r="K22" s="95"/>
      <c r="L22" s="95"/>
      <c r="M22" s="95"/>
      <c r="N22" s="96"/>
      <c r="O22" s="95"/>
      <c r="P22" s="92"/>
      <c r="Q22" s="95"/>
      <c r="R22" s="9" t="str">
        <f t="shared" si="3"/>
        <v/>
      </c>
      <c r="S22" s="95"/>
      <c r="T22" s="9" t="str">
        <f t="shared" si="4"/>
        <v/>
      </c>
      <c r="U22" s="10" t="str">
        <f>IF(R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2" s="14">
        <f t="shared" si="1"/>
        <v>0</v>
      </c>
      <c r="W22" s="13">
        <f t="shared" si="1"/>
        <v>0</v>
      </c>
      <c r="X22" s="13">
        <f t="shared" si="1"/>
        <v>0</v>
      </c>
      <c r="Y22" s="13">
        <f t="shared" si="1"/>
        <v>0</v>
      </c>
      <c r="Z22" s="13">
        <f t="shared" si="1"/>
        <v>0</v>
      </c>
      <c r="AA22" s="15">
        <f t="shared" si="2"/>
        <v>0</v>
      </c>
      <c r="AB22" s="13">
        <f t="shared" si="2"/>
        <v>0</v>
      </c>
      <c r="AC22" s="13">
        <f t="shared" si="2"/>
        <v>0</v>
      </c>
      <c r="AD22" s="9" t="str">
        <f>IF(P22="","",IF(Q22&lt;  IF(AC22&lt;1,1,ROUNDDOWN(AC22,0) + IF((AC22-ROUNDDOWN(AC22,0))&lt;0.5,0,1))  *VLOOKUP($B$6,'(参考)諸謝金・宿泊費'!$B:$I,3,FALSE),
  Q22,  IF(AC22&lt;1,1,ROUNDDOWN(AC22,0) + IF((AC22-ROUNDDOWN(AC22,0))&lt;0.5,0,1))  *VLOOKUP($B$6,'(参考)諸謝金・宿泊費'!$B:$I,3,FALSE)))</f>
        <v/>
      </c>
      <c r="AE22" s="13" t="str">
        <f t="shared" si="5"/>
        <v/>
      </c>
      <c r="AF22" s="84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R22=1,MIN(S22,_xlfn.XLOOKUP($B$6,'(参考)諸謝金・宿泊費'!$B$3:$B$25,_xlfn.XLOOKUP(H22,'(参考)諸謝金・宿泊費'!$I$2:$BC$2,'(参考)諸謝金・宿泊費'!$I$3:$BC$25,""),"")),""),""),""),"")</f>
        <v/>
      </c>
      <c r="AG22" s="9" t="str">
        <f t="shared" si="6"/>
        <v/>
      </c>
      <c r="AH22" s="10" t="str">
        <f>IF(AE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3" spans="1:34" ht="30" customHeight="1" thickBot="1">
      <c r="A23" s="86"/>
      <c r="B23" s="97"/>
      <c r="C23" s="69" t="s">
        <v>75</v>
      </c>
      <c r="D23" s="98"/>
      <c r="E23" s="99"/>
      <c r="F23" s="99"/>
      <c r="G23" s="99"/>
      <c r="H23" s="90"/>
      <c r="I23" s="100"/>
      <c r="J23" s="95"/>
      <c r="K23" s="95"/>
      <c r="L23" s="95"/>
      <c r="M23" s="95"/>
      <c r="N23" s="96"/>
      <c r="O23" s="95"/>
      <c r="P23" s="92"/>
      <c r="Q23" s="95"/>
      <c r="R23" s="9" t="str">
        <f t="shared" si="3"/>
        <v/>
      </c>
      <c r="S23" s="95"/>
      <c r="T23" s="9" t="str">
        <f t="shared" si="4"/>
        <v/>
      </c>
      <c r="U23" s="10" t="str">
        <f>IF(R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3" s="14">
        <f t="shared" si="1"/>
        <v>0</v>
      </c>
      <c r="W23" s="13">
        <f t="shared" si="1"/>
        <v>0</v>
      </c>
      <c r="X23" s="13">
        <f t="shared" si="1"/>
        <v>0</v>
      </c>
      <c r="Y23" s="13">
        <f t="shared" si="1"/>
        <v>0</v>
      </c>
      <c r="Z23" s="13">
        <f t="shared" si="1"/>
        <v>0</v>
      </c>
      <c r="AA23" s="15">
        <f t="shared" si="2"/>
        <v>0</v>
      </c>
      <c r="AB23" s="13">
        <f t="shared" si="2"/>
        <v>0</v>
      </c>
      <c r="AC23" s="13">
        <f t="shared" si="2"/>
        <v>0</v>
      </c>
      <c r="AD23" s="9" t="str">
        <f>IF(P23="","",IF(Q23&lt;  IF(AC23&lt;1,1,ROUNDDOWN(AC23,0) + IF((AC23-ROUNDDOWN(AC23,0))&lt;0.5,0,1))  *VLOOKUP($B$6,'(参考)諸謝金・宿泊費'!$B:$I,3,FALSE),
  Q23,  IF(AC23&lt;1,1,ROUNDDOWN(AC23,0) + IF((AC23-ROUNDDOWN(AC23,0))&lt;0.5,0,1))  *VLOOKUP($B$6,'(参考)諸謝金・宿泊費'!$B:$I,3,FALSE)))</f>
        <v/>
      </c>
      <c r="AE23" s="13" t="str">
        <f t="shared" si="5"/>
        <v/>
      </c>
      <c r="AF23" s="84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R23=1,MIN(S23,_xlfn.XLOOKUP($B$6,'(参考)諸謝金・宿泊費'!$B$3:$B$25,_xlfn.XLOOKUP(H23,'(参考)諸謝金・宿泊費'!$I$2:$BC$2,'(参考)諸謝金・宿泊費'!$I$3:$BC$25,""),"")),""),""),""),"")</f>
        <v/>
      </c>
      <c r="AG23" s="9" t="str">
        <f t="shared" si="6"/>
        <v/>
      </c>
      <c r="AH23" s="10" t="str">
        <f>IF(AE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4" spans="1:34" ht="30" customHeight="1" thickBot="1">
      <c r="A24" s="165" t="s">
        <v>97</v>
      </c>
      <c r="B24" s="166"/>
      <c r="C24" s="166"/>
      <c r="D24" s="166"/>
      <c r="E24" s="166"/>
      <c r="F24" s="166"/>
      <c r="G24" s="166"/>
      <c r="H24" s="166"/>
      <c r="I24" s="16">
        <f t="shared" ref="I24:AH24" si="7">SUM(I9:I23)</f>
        <v>0</v>
      </c>
      <c r="J24" s="17">
        <f t="shared" si="7"/>
        <v>0</v>
      </c>
      <c r="K24" s="18">
        <f t="shared" si="7"/>
        <v>0</v>
      </c>
      <c r="L24" s="19">
        <f t="shared" si="7"/>
        <v>0</v>
      </c>
      <c r="M24" s="17">
        <f t="shared" si="7"/>
        <v>0</v>
      </c>
      <c r="N24" s="19">
        <f t="shared" si="7"/>
        <v>0</v>
      </c>
      <c r="O24" s="17">
        <f t="shared" si="7"/>
        <v>0</v>
      </c>
      <c r="P24" s="17">
        <f t="shared" si="7"/>
        <v>0</v>
      </c>
      <c r="Q24" s="17">
        <f t="shared" si="7"/>
        <v>0</v>
      </c>
      <c r="R24" s="17"/>
      <c r="S24" s="17">
        <f t="shared" si="7"/>
        <v>0</v>
      </c>
      <c r="T24" s="17"/>
      <c r="U24" s="17">
        <f t="shared" si="7"/>
        <v>0</v>
      </c>
      <c r="V24" s="20">
        <f t="shared" si="7"/>
        <v>0</v>
      </c>
      <c r="W24" s="21">
        <f t="shared" si="7"/>
        <v>0</v>
      </c>
      <c r="X24" s="21">
        <f t="shared" si="7"/>
        <v>0</v>
      </c>
      <c r="Y24" s="21">
        <f t="shared" si="7"/>
        <v>0</v>
      </c>
      <c r="Z24" s="21">
        <f t="shared" si="7"/>
        <v>0</v>
      </c>
      <c r="AA24" s="22">
        <f t="shared" si="7"/>
        <v>0</v>
      </c>
      <c r="AB24" s="21">
        <f t="shared" si="7"/>
        <v>0</v>
      </c>
      <c r="AC24" s="21">
        <f t="shared" si="7"/>
        <v>0</v>
      </c>
      <c r="AD24" s="21">
        <f t="shared" si="7"/>
        <v>0</v>
      </c>
      <c r="AE24" s="21"/>
      <c r="AF24" s="21">
        <f t="shared" si="7"/>
        <v>0</v>
      </c>
      <c r="AG24" s="21"/>
      <c r="AH24" s="21">
        <f t="shared" si="7"/>
        <v>0</v>
      </c>
    </row>
    <row r="25" spans="1:34" ht="15" customHeight="1" thickBot="1">
      <c r="C25" s="25"/>
      <c r="H25" s="25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</row>
    <row r="26" spans="1:34" ht="30" customHeight="1" thickBot="1">
      <c r="H26" s="75"/>
      <c r="I26" s="167" t="s">
        <v>47</v>
      </c>
      <c r="J26" s="158"/>
      <c r="K26" s="158"/>
      <c r="L26" s="158"/>
      <c r="M26" s="158"/>
      <c r="N26" s="158"/>
      <c r="O26" s="159">
        <f>SUM(K5,J24,K24,M24,O24,Q24,S24,U24)</f>
        <v>0</v>
      </c>
      <c r="P26" s="160"/>
      <c r="Q26" s="160"/>
      <c r="R26" s="160"/>
      <c r="S26" s="160"/>
      <c r="T26" s="160"/>
      <c r="U26" s="161"/>
      <c r="V26" s="157" t="s">
        <v>98</v>
      </c>
      <c r="W26" s="158"/>
      <c r="X26" s="158"/>
      <c r="Y26" s="158"/>
      <c r="Z26" s="158"/>
      <c r="AA26" s="158"/>
      <c r="AB26" s="159">
        <f>SUM(X5,W24,X24,Z24,AB24,AD24,AF24,AH24)</f>
        <v>0</v>
      </c>
      <c r="AC26" s="160"/>
      <c r="AD26" s="160"/>
      <c r="AE26" s="160"/>
      <c r="AF26" s="160"/>
      <c r="AG26" s="160"/>
      <c r="AH26" s="161"/>
    </row>
    <row r="27" spans="1:34" ht="30" customHeight="1" thickBot="1">
      <c r="A27" s="155" t="s">
        <v>99</v>
      </c>
      <c r="B27" s="155"/>
      <c r="C27" s="155"/>
      <c r="D27" s="155"/>
      <c r="E27" s="155"/>
      <c r="F27" s="155"/>
      <c r="G27" s="155"/>
      <c r="H27" s="155"/>
      <c r="I27" s="156"/>
      <c r="J27" s="156"/>
      <c r="K27" s="156"/>
      <c r="L27" s="156"/>
      <c r="M27" s="156"/>
      <c r="N27" s="156"/>
      <c r="O27" s="28"/>
      <c r="P27" s="28"/>
      <c r="Q27" s="28"/>
      <c r="R27" s="28"/>
      <c r="S27" s="28"/>
      <c r="T27" s="28"/>
      <c r="U27" s="28"/>
      <c r="V27" s="157" t="s">
        <v>100</v>
      </c>
      <c r="W27" s="158"/>
      <c r="X27" s="158"/>
      <c r="Y27" s="158"/>
      <c r="Z27" s="158"/>
      <c r="AA27" s="158"/>
      <c r="AB27" s="159">
        <f>O26-AB26</f>
        <v>0</v>
      </c>
      <c r="AC27" s="160"/>
      <c r="AD27" s="160"/>
      <c r="AE27" s="160"/>
      <c r="AF27" s="160"/>
      <c r="AG27" s="160"/>
      <c r="AH27" s="161"/>
    </row>
  </sheetData>
  <sheetProtection sheet="1" objects="1" scenarios="1" selectLockedCells="1"/>
  <protectedRanges>
    <protectedRange sqref="S9:S23 K5 P5 T5" name="範囲1"/>
    <protectedRange sqref="P9:Q15" name="範囲1_1"/>
  </protectedRanges>
  <mergeCells count="41">
    <mergeCell ref="A27:N27"/>
    <mergeCell ref="V27:AA27"/>
    <mergeCell ref="AB27:AH27"/>
    <mergeCell ref="AE6:AF6"/>
    <mergeCell ref="AG6:AH6"/>
    <mergeCell ref="A24:H24"/>
    <mergeCell ref="I26:N26"/>
    <mergeCell ref="O26:U26"/>
    <mergeCell ref="V26:AA26"/>
    <mergeCell ref="AB26:AH26"/>
    <mergeCell ref="R6:S6"/>
    <mergeCell ref="T6:U6"/>
    <mergeCell ref="V6:X6"/>
    <mergeCell ref="Y6:Z6"/>
    <mergeCell ref="AA6:AB6"/>
    <mergeCell ref="AC6:AD6"/>
    <mergeCell ref="B6:D6"/>
    <mergeCell ref="I6:K6"/>
    <mergeCell ref="L6:M6"/>
    <mergeCell ref="N6:O6"/>
    <mergeCell ref="P6:Q6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A3:AH3"/>
    <mergeCell ref="G2:H2"/>
    <mergeCell ref="I2:K2"/>
    <mergeCell ref="A1:AH1"/>
    <mergeCell ref="A2:F2"/>
  </mergeCells>
  <phoneticPr fontId="6"/>
  <conditionalFormatting sqref="D9:Q23">
    <cfRule type="containsBlanks" dxfId="3" priority="1">
      <formula>LEN(TRIM(D9))=0</formula>
    </cfRule>
  </conditionalFormatting>
  <conditionalFormatting sqref="K5:M5 P5:Q5 T5:U5 A9:B23 S9:S23">
    <cfRule type="containsBlanks" dxfId="2" priority="3">
      <formula>LEN(TRIM(A5))=0</formula>
    </cfRule>
  </conditionalFormatting>
  <dataValidations count="1">
    <dataValidation type="list" allowBlank="1" showInputMessage="1" showErrorMessage="1" sqref="P5:Q5 T5:U5" xr:uid="{7246CDD0-40CB-46A6-BB46-F0C516682338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1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1E3AA61-B90E-409D-BE5F-DC3F02D2C474}">
          <x14:formula1>
            <xm:f>'(参考)諸謝金・宿泊費'!$I$2:$BC$2</xm:f>
          </x14:formula1>
          <xm:sqref>H9:H23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  <pageSetUpPr fitToPage="1"/>
  </sheetPr>
  <dimension ref="A1:AI27"/>
  <sheetViews>
    <sheetView showZeros="0" view="pageBreakPreview" zoomScaleSheetLayoutView="100" workbookViewId="0">
      <selection sqref="A1:AH1"/>
    </sheetView>
  </sheetViews>
  <sheetFormatPr defaultColWidth="2.42578125" defaultRowHeight="37.5" customHeight="1"/>
  <cols>
    <col min="1" max="1" width="8.7109375" style="25" customWidth="1"/>
    <col min="2" max="2" width="7.42578125" style="25" customWidth="1"/>
    <col min="3" max="3" width="4.28515625" style="31" bestFit="1" customWidth="1"/>
    <col min="4" max="4" width="7.42578125" style="25" customWidth="1"/>
    <col min="5" max="7" width="12.42578125" style="25" customWidth="1"/>
    <col min="8" max="8" width="7.42578125" style="31" customWidth="1"/>
    <col min="9" max="34" width="7.42578125" style="25" customWidth="1"/>
    <col min="35" max="16384" width="2.42578125" style="25"/>
  </cols>
  <sheetData>
    <row r="1" spans="1:35" ht="15.75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</row>
    <row r="2" spans="1:35" s="27" customFormat="1" ht="15" customHeight="1">
      <c r="A2" s="111" t="s">
        <v>1</v>
      </c>
      <c r="B2" s="111"/>
      <c r="C2" s="111"/>
      <c r="D2" s="111"/>
      <c r="E2" s="111"/>
      <c r="F2" s="111"/>
      <c r="G2" s="106"/>
      <c r="H2" s="106"/>
      <c r="I2" s="106"/>
      <c r="J2" s="106"/>
      <c r="K2" s="106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26"/>
    </row>
    <row r="3" spans="1:35" ht="16.5" thickBot="1">
      <c r="A3" s="108" t="s">
        <v>102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</row>
    <row r="4" spans="1:35" ht="30" customHeight="1">
      <c r="A4" s="24"/>
      <c r="B4" s="24"/>
      <c r="C4" s="28"/>
      <c r="D4" s="24"/>
      <c r="E4" s="24"/>
      <c r="F4" s="24"/>
      <c r="G4" s="24"/>
      <c r="H4" s="29"/>
      <c r="I4" s="142" t="s">
        <v>59</v>
      </c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4"/>
      <c r="V4" s="142" t="s">
        <v>60</v>
      </c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4"/>
    </row>
    <row r="5" spans="1:35" ht="30" customHeight="1">
      <c r="A5" s="30" t="s">
        <v>61</v>
      </c>
      <c r="B5" s="182">
        <f>'報告書(公共)'!W19</f>
        <v>0</v>
      </c>
      <c r="C5" s="182"/>
      <c r="D5" s="182"/>
      <c r="E5" s="24"/>
      <c r="F5" s="24"/>
      <c r="G5" s="24"/>
      <c r="H5" s="29"/>
      <c r="I5" s="148" t="s">
        <v>62</v>
      </c>
      <c r="J5" s="138"/>
      <c r="K5" s="149"/>
      <c r="L5" s="149"/>
      <c r="M5" s="149"/>
      <c r="N5" s="137" t="s">
        <v>63</v>
      </c>
      <c r="O5" s="138"/>
      <c r="P5" s="150"/>
      <c r="Q5" s="150"/>
      <c r="R5" s="137" t="s">
        <v>64</v>
      </c>
      <c r="S5" s="138"/>
      <c r="T5" s="150"/>
      <c r="U5" s="152"/>
      <c r="V5" s="148" t="s">
        <v>65</v>
      </c>
      <c r="W5" s="138"/>
      <c r="X5" s="153">
        <f>K5</f>
        <v>0</v>
      </c>
      <c r="Y5" s="153"/>
      <c r="Z5" s="153"/>
      <c r="AA5" s="137" t="s">
        <v>63</v>
      </c>
      <c r="AB5" s="138"/>
      <c r="AC5" s="145">
        <f>P5</f>
        <v>0</v>
      </c>
      <c r="AD5" s="145"/>
      <c r="AE5" s="137" t="s">
        <v>64</v>
      </c>
      <c r="AF5" s="138"/>
      <c r="AG5" s="145">
        <f>T5</f>
        <v>0</v>
      </c>
      <c r="AH5" s="146"/>
    </row>
    <row r="6" spans="1:35" ht="30" customHeight="1" thickBot="1">
      <c r="A6" s="30" t="s">
        <v>66</v>
      </c>
      <c r="B6" s="182">
        <f>'報告書(公共)'!N19</f>
        <v>0</v>
      </c>
      <c r="C6" s="182"/>
      <c r="D6" s="182"/>
      <c r="I6" s="135" t="s">
        <v>67</v>
      </c>
      <c r="J6" s="136"/>
      <c r="K6" s="136"/>
      <c r="L6" s="139" t="s">
        <v>68</v>
      </c>
      <c r="M6" s="140"/>
      <c r="N6" s="141" t="s">
        <v>69</v>
      </c>
      <c r="O6" s="136"/>
      <c r="P6" s="133" t="s">
        <v>70</v>
      </c>
      <c r="Q6" s="151"/>
      <c r="R6" s="168" t="s">
        <v>71</v>
      </c>
      <c r="S6" s="168"/>
      <c r="T6" s="133" t="s">
        <v>72</v>
      </c>
      <c r="U6" s="134"/>
      <c r="V6" s="135" t="str">
        <f>I6</f>
        <v>鉄道賃</v>
      </c>
      <c r="W6" s="136"/>
      <c r="X6" s="136"/>
      <c r="Y6" s="139" t="str">
        <f>L6</f>
        <v>航空賃</v>
      </c>
      <c r="Z6" s="140"/>
      <c r="AA6" s="141" t="s">
        <v>69</v>
      </c>
      <c r="AB6" s="136"/>
      <c r="AC6" s="162" t="str">
        <f>P6</f>
        <v>諸謝金</v>
      </c>
      <c r="AD6" s="163"/>
      <c r="AE6" s="162" t="str">
        <f>R6</f>
        <v>宿泊費</v>
      </c>
      <c r="AF6" s="163"/>
      <c r="AG6" s="162" t="str">
        <f>T6</f>
        <v>宿泊手当</v>
      </c>
      <c r="AH6" s="164"/>
    </row>
    <row r="7" spans="1:35" ht="30" customHeight="1">
      <c r="A7" s="32" t="s">
        <v>73</v>
      </c>
      <c r="B7" s="33" t="s">
        <v>74</v>
      </c>
      <c r="C7" s="34" t="s">
        <v>75</v>
      </c>
      <c r="D7" s="35" t="s">
        <v>76</v>
      </c>
      <c r="E7" s="36" t="s">
        <v>77</v>
      </c>
      <c r="F7" s="37" t="s">
        <v>78</v>
      </c>
      <c r="G7" s="36" t="s">
        <v>79</v>
      </c>
      <c r="H7" s="38" t="s">
        <v>80</v>
      </c>
      <c r="I7" s="39" t="s">
        <v>81</v>
      </c>
      <c r="J7" s="40" t="s">
        <v>82</v>
      </c>
      <c r="K7" s="41" t="s">
        <v>83</v>
      </c>
      <c r="L7" s="42" t="s">
        <v>81</v>
      </c>
      <c r="M7" s="40" t="s">
        <v>82</v>
      </c>
      <c r="N7" s="40" t="s">
        <v>81</v>
      </c>
      <c r="O7" s="43" t="s">
        <v>82</v>
      </c>
      <c r="P7" s="43" t="s">
        <v>84</v>
      </c>
      <c r="Q7" s="43" t="s">
        <v>103</v>
      </c>
      <c r="R7" s="43" t="s">
        <v>86</v>
      </c>
      <c r="S7" s="43" t="s">
        <v>103</v>
      </c>
      <c r="T7" s="43" t="s">
        <v>86</v>
      </c>
      <c r="U7" s="44" t="s">
        <v>87</v>
      </c>
      <c r="V7" s="39" t="str">
        <f t="shared" ref="V7:AH7" si="0">I7</f>
        <v>路程</v>
      </c>
      <c r="W7" s="40" t="str">
        <f t="shared" si="0"/>
        <v>運賃</v>
      </c>
      <c r="X7" s="41" t="str">
        <f t="shared" si="0"/>
        <v>急行
料金</v>
      </c>
      <c r="Y7" s="42" t="str">
        <f t="shared" si="0"/>
        <v>路程</v>
      </c>
      <c r="Z7" s="40" t="str">
        <f t="shared" si="0"/>
        <v>運賃</v>
      </c>
      <c r="AA7" s="40" t="str">
        <f t="shared" si="0"/>
        <v>路程</v>
      </c>
      <c r="AB7" s="40" t="str">
        <f t="shared" si="0"/>
        <v>運賃</v>
      </c>
      <c r="AC7" s="40" t="str">
        <f t="shared" si="0"/>
        <v>時間</v>
      </c>
      <c r="AD7" s="40" t="s">
        <v>104</v>
      </c>
      <c r="AE7" s="40" t="str">
        <f t="shared" si="0"/>
        <v>夜数</v>
      </c>
      <c r="AF7" s="40" t="s">
        <v>89</v>
      </c>
      <c r="AG7" s="51" t="str">
        <f t="shared" si="0"/>
        <v>夜数</v>
      </c>
      <c r="AH7" s="45" t="str">
        <f t="shared" si="0"/>
        <v>定額</v>
      </c>
    </row>
    <row r="8" spans="1:35" ht="15.75">
      <c r="A8" s="46"/>
      <c r="B8" s="47"/>
      <c r="C8" s="48"/>
      <c r="D8" s="49"/>
      <c r="E8" s="50"/>
      <c r="F8" s="51"/>
      <c r="G8" s="50"/>
      <c r="H8" s="52"/>
      <c r="I8" s="53" t="s">
        <v>90</v>
      </c>
      <c r="J8" s="54" t="s">
        <v>91</v>
      </c>
      <c r="K8" s="55" t="s">
        <v>91</v>
      </c>
      <c r="L8" s="56" t="s">
        <v>90</v>
      </c>
      <c r="M8" s="54" t="s">
        <v>91</v>
      </c>
      <c r="N8" s="54" t="s">
        <v>90</v>
      </c>
      <c r="O8" s="57" t="s">
        <v>91</v>
      </c>
      <c r="P8" s="58" t="s">
        <v>92</v>
      </c>
      <c r="Q8" s="58" t="s">
        <v>91</v>
      </c>
      <c r="R8" s="58" t="s">
        <v>93</v>
      </c>
      <c r="S8" s="58" t="s">
        <v>91</v>
      </c>
      <c r="T8" s="58" t="s">
        <v>93</v>
      </c>
      <c r="U8" s="59" t="s">
        <v>91</v>
      </c>
      <c r="V8" s="53" t="s">
        <v>90</v>
      </c>
      <c r="W8" s="54" t="s">
        <v>91</v>
      </c>
      <c r="X8" s="55" t="s">
        <v>91</v>
      </c>
      <c r="Y8" s="56" t="s">
        <v>90</v>
      </c>
      <c r="Z8" s="54" t="s">
        <v>91</v>
      </c>
      <c r="AA8" s="54" t="s">
        <v>90</v>
      </c>
      <c r="AB8" s="57" t="s">
        <v>91</v>
      </c>
      <c r="AC8" s="58" t="s">
        <v>92</v>
      </c>
      <c r="AD8" s="58" t="s">
        <v>91</v>
      </c>
      <c r="AE8" s="58" t="s">
        <v>93</v>
      </c>
      <c r="AF8" s="57" t="s">
        <v>91</v>
      </c>
      <c r="AG8" s="58" t="s">
        <v>93</v>
      </c>
      <c r="AH8" s="85" t="s">
        <v>91</v>
      </c>
    </row>
    <row r="9" spans="1:35" ht="30" customHeight="1">
      <c r="A9" s="86"/>
      <c r="B9" s="87"/>
      <c r="C9" s="62" t="s">
        <v>75</v>
      </c>
      <c r="D9" s="88"/>
      <c r="E9" s="89"/>
      <c r="F9" s="89"/>
      <c r="G9" s="89"/>
      <c r="H9" s="90"/>
      <c r="I9" s="91"/>
      <c r="J9" s="92"/>
      <c r="K9" s="92"/>
      <c r="L9" s="92"/>
      <c r="M9" s="92"/>
      <c r="N9" s="93"/>
      <c r="O9" s="94"/>
      <c r="P9" s="102"/>
      <c r="Q9" s="102"/>
      <c r="R9" s="9" t="str">
        <f>IF(H9="","",1)</f>
        <v/>
      </c>
      <c r="S9" s="92"/>
      <c r="T9" s="9" t="str">
        <f>R9</f>
        <v/>
      </c>
      <c r="U9" s="10" t="str">
        <f>IF(R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9" s="11">
        <f t="shared" ref="V9:Z23" si="1">I9</f>
        <v>0</v>
      </c>
      <c r="W9" s="9">
        <f t="shared" si="1"/>
        <v>0</v>
      </c>
      <c r="X9" s="9">
        <f t="shared" si="1"/>
        <v>0</v>
      </c>
      <c r="Y9" s="9">
        <f>L9</f>
        <v>0</v>
      </c>
      <c r="Z9" s="9">
        <f>M9</f>
        <v>0</v>
      </c>
      <c r="AA9" s="12">
        <f t="shared" ref="AA9:AC23" si="2">N9</f>
        <v>0</v>
      </c>
      <c r="AB9" s="9">
        <f t="shared" si="2"/>
        <v>0</v>
      </c>
      <c r="AC9" s="9">
        <f t="shared" si="2"/>
        <v>0</v>
      </c>
      <c r="AD9" s="9" t="str">
        <f>IF(P9="","",IF(Q9&lt;  IF(AC9&lt;1,1,ROUNDDOWN(AC9,0) + IF((AC9-ROUNDDOWN(AC9,0))&lt;0.5,0,1))  *VLOOKUP($B$6,'(参考)諸謝金・宿泊費'!$B:$I,3,FALSE),
  Q9,  IF(AC9&lt;1,1,ROUNDDOWN(AC9,0) + IF((AC9-ROUNDDOWN(AC9,0))&lt;0.5,0,1))  *VLOOKUP($B$6,'(参考)諸謝金・宿泊費'!$B:$I,3,FALSE)))</f>
        <v/>
      </c>
      <c r="AE9" s="9" t="str">
        <f>R9</f>
        <v/>
      </c>
      <c r="AF9" s="84" t="str">
        <f>IF(K5="",IFERROR(IF(OR(H9="北海道",H9="青森県",H9="岩手県",H9="宮城県",H9="秋田県",H9="山形県",H9="福島県",H9="茨城県",H9="栃木県",H9="群馬県",H9="埼玉県",H9="千葉県",H9="東京都",H9="神奈川県",H9="新潟県",H9="富山県",H9="石川県",H9="福井県",H9="山梨県",H9="長野県",H9="岐阜県",H9="静岡県",H9="愛知県",H9="三重県",H9="滋賀県",H9="京都府",H9="大阪府",H9="兵庫県",H9="奈良県",H9="和歌山県",H9="鳥取県",H9="島根県",H9="岡山県",H9="広島県",H9="山口県",H9="徳島県",H9="香川県",H9="愛媛県",H9="高知県",H9="福岡県",H9="佐賀県",H9="長崎県",H9="熊本県",H9="大分県",H9="宮崎県",H9="鹿児島県",H9="沖縄県"),IF(R9=1,MIN(S9,_xlfn.XLOOKUP($B$6,'(参考)諸謝金・宿泊費'!$B$3:$B$25,_xlfn.XLOOKUP(H9,'(参考)諸謝金・宿泊費'!$I$2:$BC$2,'(参考)諸謝金・宿泊費'!$I$3:$BC$25,""),"")),""),""),""),"")</f>
        <v/>
      </c>
      <c r="AG9" s="9" t="str">
        <f>T9</f>
        <v/>
      </c>
      <c r="AH9" s="10" t="str">
        <f>IF(AE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0" spans="1:35" ht="30" customHeight="1">
      <c r="A10" s="86"/>
      <c r="B10" s="97"/>
      <c r="C10" s="69" t="s">
        <v>75</v>
      </c>
      <c r="D10" s="98"/>
      <c r="E10" s="99"/>
      <c r="F10" s="99"/>
      <c r="G10" s="99"/>
      <c r="H10" s="90"/>
      <c r="I10" s="100"/>
      <c r="J10" s="95"/>
      <c r="K10" s="95"/>
      <c r="L10" s="95"/>
      <c r="M10" s="95"/>
      <c r="N10" s="96"/>
      <c r="O10" s="95"/>
      <c r="P10" s="102"/>
      <c r="Q10" s="102"/>
      <c r="R10" s="9" t="str">
        <f t="shared" ref="R10:R23" si="3">IF(H10="","",1)</f>
        <v/>
      </c>
      <c r="S10" s="95"/>
      <c r="T10" s="9" t="str">
        <f t="shared" ref="T10:T23" si="4">R10</f>
        <v/>
      </c>
      <c r="U10" s="10" t="str">
        <f>IF(R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0" s="14">
        <f t="shared" si="1"/>
        <v>0</v>
      </c>
      <c r="W10" s="13">
        <f t="shared" si="1"/>
        <v>0</v>
      </c>
      <c r="X10" s="13">
        <f t="shared" si="1"/>
        <v>0</v>
      </c>
      <c r="Y10" s="13">
        <f t="shared" si="1"/>
        <v>0</v>
      </c>
      <c r="Z10" s="13">
        <f>M10</f>
        <v>0</v>
      </c>
      <c r="AA10" s="15">
        <f t="shared" si="2"/>
        <v>0</v>
      </c>
      <c r="AB10" s="13">
        <f t="shared" si="2"/>
        <v>0</v>
      </c>
      <c r="AC10" s="13">
        <f t="shared" si="2"/>
        <v>0</v>
      </c>
      <c r="AD10" s="9" t="str">
        <f>IF(P10="","",IF(Q10&lt;  IF(AC10&lt;1,1,ROUNDDOWN(AC10,0) + IF((AC10-ROUNDDOWN(AC10,0))&lt;0.5,0,1))  *VLOOKUP($B$6,'(参考)諸謝金・宿泊費'!$B:$I,3,FALSE),
  Q10,  IF(AC10&lt;1,1,ROUNDDOWN(AC10,0) + IF((AC10-ROUNDDOWN(AC10,0))&lt;0.5,0,1))  *VLOOKUP($B$6,'(参考)諸謝金・宿泊費'!$B:$I,3,FALSE)))</f>
        <v/>
      </c>
      <c r="AE10" s="13" t="str">
        <f t="shared" ref="AE10:AE23" si="5">R10</f>
        <v/>
      </c>
      <c r="AF10" s="84" t="str">
        <f>IF(K5="",IFERROR(IF(OR(H10="北海道",H10="青森県",H10="岩手県",H10="宮城県",H10="秋田県",H10="山形県",H10="福島県",H10="茨城県",H10="栃木県",H10="群馬県",H10="埼玉県",H10="千葉県",H10="東京都",H10="神奈川県",H10="新潟県",H10="富山県",H10="石川県",H10="福井県",H10="山梨県",H10="長野県",H10="岐阜県",H10="静岡県",H10="愛知県",H10="三重県",H10="滋賀県",H10="京都府",H10="大阪府",H10="兵庫県",H10="奈良県",H10="和歌山県",H10="鳥取県",H10="島根県",H10="岡山県",H10="広島県",H10="山口県",H10="徳島県",H10="香川県",H10="愛媛県",H10="高知県",H10="福岡県",H10="佐賀県",H10="長崎県",H10="熊本県",H10="大分県",H10="宮崎県",H10="鹿児島県",H10="沖縄県"),IF(R10=1,MIN(S10,_xlfn.XLOOKUP($B$6,'(参考)諸謝金・宿泊費'!$B$3:$B$25,_xlfn.XLOOKUP(H10,'(参考)諸謝金・宿泊費'!$I$2:$BC$2,'(参考)諸謝金・宿泊費'!$I$3:$BC$25,""),"")),""),""),""),"")</f>
        <v/>
      </c>
      <c r="AG10" s="9" t="str">
        <f t="shared" ref="AG10:AG23" si="6">T10</f>
        <v/>
      </c>
      <c r="AH10" s="10" t="str">
        <f>IF(AE10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1" spans="1:35" ht="30" customHeight="1">
      <c r="A11" s="86"/>
      <c r="B11" s="97"/>
      <c r="C11" s="69" t="s">
        <v>75</v>
      </c>
      <c r="D11" s="98"/>
      <c r="E11" s="101"/>
      <c r="F11" s="101"/>
      <c r="G11" s="101"/>
      <c r="H11" s="90"/>
      <c r="I11" s="100"/>
      <c r="J11" s="95"/>
      <c r="K11" s="95"/>
      <c r="L11" s="95"/>
      <c r="M11" s="95"/>
      <c r="N11" s="96"/>
      <c r="O11" s="95"/>
      <c r="P11" s="102"/>
      <c r="Q11" s="102"/>
      <c r="R11" s="9" t="str">
        <f t="shared" si="3"/>
        <v/>
      </c>
      <c r="S11" s="95"/>
      <c r="T11" s="9" t="str">
        <f t="shared" si="4"/>
        <v/>
      </c>
      <c r="U11" s="10" t="str">
        <f>IF(R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1" s="14">
        <f t="shared" si="1"/>
        <v>0</v>
      </c>
      <c r="W11" s="13">
        <f t="shared" si="1"/>
        <v>0</v>
      </c>
      <c r="X11" s="13">
        <f t="shared" si="1"/>
        <v>0</v>
      </c>
      <c r="Y11" s="13">
        <f t="shared" si="1"/>
        <v>0</v>
      </c>
      <c r="Z11" s="13">
        <f t="shared" si="1"/>
        <v>0</v>
      </c>
      <c r="AA11" s="15">
        <f t="shared" si="2"/>
        <v>0</v>
      </c>
      <c r="AB11" s="13">
        <f t="shared" si="2"/>
        <v>0</v>
      </c>
      <c r="AC11" s="13">
        <f t="shared" si="2"/>
        <v>0</v>
      </c>
      <c r="AD11" s="9" t="str">
        <f>IF(P11="","",IF(Q11&lt;  IF(AC11&lt;1,1,ROUNDDOWN(AC11,0) + IF((AC11-ROUNDDOWN(AC11,0))&lt;0.5,0,1))  *VLOOKUP($B$6,'(参考)諸謝金・宿泊費'!$B:$I,3,FALSE),
  Q11,  IF(AC11&lt;1,1,ROUNDDOWN(AC11,0) + IF((AC11-ROUNDDOWN(AC11,0))&lt;0.5,0,1))  *VLOOKUP($B$6,'(参考)諸謝金・宿泊費'!$B:$I,3,FALSE)))</f>
        <v/>
      </c>
      <c r="AE11" s="13" t="str">
        <f t="shared" si="5"/>
        <v/>
      </c>
      <c r="AF11" s="84" t="str">
        <f>IF(K5="",IFERROR(IF(OR(H11="北海道",H11="青森県",H11="岩手県",H11="宮城県",H11="秋田県",H11="山形県",H11="福島県",H11="茨城県",H11="栃木県",H11="群馬県",H11="埼玉県",H11="千葉県",H11="東京都",H11="神奈川県",H11="新潟県",H11="富山県",H11="石川県",H11="福井県",H11="山梨県",H11="長野県",H11="岐阜県",H11="静岡県",H11="愛知県",H11="三重県",H11="滋賀県",H11="京都府",H11="大阪府",H11="兵庫県",H11="奈良県",H11="和歌山県",H11="鳥取県",H11="島根県",H11="岡山県",H11="広島県",H11="山口県",H11="徳島県",H11="香川県",H11="愛媛県",H11="高知県",H11="福岡県",H11="佐賀県",H11="長崎県",H11="熊本県",H11="大分県",H11="宮崎県",H11="鹿児島県",H11="沖縄県"),IF(R11=1,MIN(S11,_xlfn.XLOOKUP($B$6,'(参考)諸謝金・宿泊費'!$B$3:$B$25,_xlfn.XLOOKUP(H11,'(参考)諸謝金・宿泊費'!$I$2:$BC$2,'(参考)諸謝金・宿泊費'!$I$3:$BC$25,""),"")),""),""),""),"")</f>
        <v/>
      </c>
      <c r="AG11" s="9" t="str">
        <f t="shared" si="6"/>
        <v/>
      </c>
      <c r="AH11" s="10" t="str">
        <f>IF(AE11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2" spans="1:35" ht="30" customHeight="1">
      <c r="A12" s="86"/>
      <c r="B12" s="97"/>
      <c r="C12" s="69" t="s">
        <v>75</v>
      </c>
      <c r="D12" s="98"/>
      <c r="E12" s="101"/>
      <c r="F12" s="101"/>
      <c r="G12" s="101"/>
      <c r="H12" s="90"/>
      <c r="I12" s="100"/>
      <c r="J12" s="95"/>
      <c r="K12" s="95"/>
      <c r="L12" s="95"/>
      <c r="M12" s="95"/>
      <c r="N12" s="96"/>
      <c r="O12" s="95"/>
      <c r="P12" s="102"/>
      <c r="Q12" s="102"/>
      <c r="R12" s="9" t="str">
        <f t="shared" si="3"/>
        <v/>
      </c>
      <c r="S12" s="95"/>
      <c r="T12" s="9" t="str">
        <f t="shared" si="4"/>
        <v/>
      </c>
      <c r="U12" s="10" t="str">
        <f>IF(R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2" s="14">
        <f t="shared" si="1"/>
        <v>0</v>
      </c>
      <c r="W12" s="13">
        <f t="shared" si="1"/>
        <v>0</v>
      </c>
      <c r="X12" s="13">
        <f t="shared" si="1"/>
        <v>0</v>
      </c>
      <c r="Y12" s="13">
        <f t="shared" si="1"/>
        <v>0</v>
      </c>
      <c r="Z12" s="13">
        <f t="shared" si="1"/>
        <v>0</v>
      </c>
      <c r="AA12" s="15">
        <f t="shared" si="2"/>
        <v>0</v>
      </c>
      <c r="AB12" s="13">
        <f t="shared" si="2"/>
        <v>0</v>
      </c>
      <c r="AC12" s="13">
        <f t="shared" si="2"/>
        <v>0</v>
      </c>
      <c r="AD12" s="9" t="str">
        <f>IF(P12="","",IF(Q12&lt;  IF(AC12&lt;1,1,ROUNDDOWN(AC12,0) + IF((AC12-ROUNDDOWN(AC12,0))&lt;0.5,0,1))  *VLOOKUP($B$6,'(参考)諸謝金・宿泊費'!$B:$I,3,FALSE),
  Q12,  IF(AC12&lt;1,1,ROUNDDOWN(AC12,0) + IF((AC12-ROUNDDOWN(AC12,0))&lt;0.5,0,1))  *VLOOKUP($B$6,'(参考)諸謝金・宿泊費'!$B:$I,3,FALSE)))</f>
        <v/>
      </c>
      <c r="AE12" s="13" t="str">
        <f t="shared" si="5"/>
        <v/>
      </c>
      <c r="AF12" s="84" t="str">
        <f>IF(K5="",IFERROR(IF(OR(H12="北海道",H12="青森県",H12="岩手県",H12="宮城県",H12="秋田県",H12="山形県",H12="福島県",H12="茨城県",H12="栃木県",H12="群馬県",H12="埼玉県",H12="千葉県",H12="東京都",H12="神奈川県",H12="新潟県",H12="富山県",H12="石川県",H12="福井県",H12="山梨県",H12="長野県",H12="岐阜県",H12="静岡県",H12="愛知県",H12="三重県",H12="滋賀県",H12="京都府",H12="大阪府",H12="兵庫県",H12="奈良県",H12="和歌山県",H12="鳥取県",H12="島根県",H12="岡山県",H12="広島県",H12="山口県",H12="徳島県",H12="香川県",H12="愛媛県",H12="高知県",H12="福岡県",H12="佐賀県",H12="長崎県",H12="熊本県",H12="大分県",H12="宮崎県",H12="鹿児島県",H12="沖縄県"),IF(R12=1,MIN(S12,_xlfn.XLOOKUP($B$6,'(参考)諸謝金・宿泊費'!$B$3:$B$25,_xlfn.XLOOKUP(H12,'(参考)諸謝金・宿泊費'!$I$2:$BC$2,'(参考)諸謝金・宿泊費'!$I$3:$BC$25,""),"")),""),""),""),"")</f>
        <v/>
      </c>
      <c r="AG12" s="9" t="str">
        <f t="shared" si="6"/>
        <v/>
      </c>
      <c r="AH12" s="10" t="str">
        <f>IF(AE12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3" spans="1:35" ht="30" customHeight="1">
      <c r="A13" s="86"/>
      <c r="B13" s="97"/>
      <c r="C13" s="69" t="s">
        <v>75</v>
      </c>
      <c r="D13" s="98"/>
      <c r="E13" s="101"/>
      <c r="F13" s="101"/>
      <c r="G13" s="101"/>
      <c r="H13" s="90"/>
      <c r="I13" s="100"/>
      <c r="J13" s="95"/>
      <c r="K13" s="95"/>
      <c r="L13" s="95"/>
      <c r="M13" s="95"/>
      <c r="N13" s="96"/>
      <c r="O13" s="95"/>
      <c r="P13" s="102"/>
      <c r="Q13" s="102"/>
      <c r="R13" s="9" t="str">
        <f t="shared" si="3"/>
        <v/>
      </c>
      <c r="S13" s="95"/>
      <c r="T13" s="9" t="str">
        <f t="shared" si="4"/>
        <v/>
      </c>
      <c r="U13" s="10" t="str">
        <f>IF(R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3" s="14">
        <f t="shared" si="1"/>
        <v>0</v>
      </c>
      <c r="W13" s="13">
        <f t="shared" si="1"/>
        <v>0</v>
      </c>
      <c r="X13" s="13">
        <f t="shared" si="1"/>
        <v>0</v>
      </c>
      <c r="Y13" s="13">
        <f t="shared" si="1"/>
        <v>0</v>
      </c>
      <c r="Z13" s="13">
        <f t="shared" si="1"/>
        <v>0</v>
      </c>
      <c r="AA13" s="15">
        <f t="shared" si="2"/>
        <v>0</v>
      </c>
      <c r="AB13" s="13">
        <f t="shared" si="2"/>
        <v>0</v>
      </c>
      <c r="AC13" s="13">
        <f>P13</f>
        <v>0</v>
      </c>
      <c r="AD13" s="9" t="str">
        <f>IF(P13="","",IF(Q13&lt;  IF(AC13&lt;1,1,ROUNDDOWN(AC13,0) + IF((AC13-ROUNDDOWN(AC13,0))&lt;0.5,0,1))  *VLOOKUP($B$6,'(参考)諸謝金・宿泊費'!$B:$I,3,FALSE),
  Q13,  IF(AC13&lt;1,1,ROUNDDOWN(AC13,0) + IF((AC13-ROUNDDOWN(AC13,0))&lt;0.5,0,1))  *VLOOKUP($B$6,'(参考)諸謝金・宿泊費'!$B:$I,3,FALSE)))</f>
        <v/>
      </c>
      <c r="AE13" s="13" t="str">
        <f t="shared" si="5"/>
        <v/>
      </c>
      <c r="AF13" s="84" t="str">
        <f>IF(K5="",IFERROR(IF(OR(H13="北海道",H13="青森県",H13="岩手県",H13="宮城県",H13="秋田県",H13="山形県",H13="福島県",H13="茨城県",H13="栃木県",H13="群馬県",H13="埼玉県",H13="千葉県",H13="東京都",H13="神奈川県",H13="新潟県",H13="富山県",H13="石川県",H13="福井県",H13="山梨県",H13="長野県",H13="岐阜県",H13="静岡県",H13="愛知県",H13="三重県",H13="滋賀県",H13="京都府",H13="大阪府",H13="兵庫県",H13="奈良県",H13="和歌山県",H13="鳥取県",H13="島根県",H13="岡山県",H13="広島県",H13="山口県",H13="徳島県",H13="香川県",H13="愛媛県",H13="高知県",H13="福岡県",H13="佐賀県",H13="長崎県",H13="熊本県",H13="大分県",H13="宮崎県",H13="鹿児島県",H13="沖縄県"),IF(R13=1,MIN(S13,_xlfn.XLOOKUP($B$6,'(参考)諸謝金・宿泊費'!$B$3:$B$25,_xlfn.XLOOKUP(H13,'(参考)諸謝金・宿泊費'!$I$2:$BC$2,'(参考)諸謝金・宿泊費'!$I$3:$BC$25,""),"")),""),""),""),"")</f>
        <v/>
      </c>
      <c r="AG13" s="9" t="str">
        <f t="shared" si="6"/>
        <v/>
      </c>
      <c r="AH13" s="10" t="str">
        <f>IF(AE13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4" spans="1:35" ht="30" customHeight="1">
      <c r="A14" s="86"/>
      <c r="B14" s="97"/>
      <c r="C14" s="69" t="s">
        <v>75</v>
      </c>
      <c r="D14" s="98"/>
      <c r="E14" s="99"/>
      <c r="F14" s="99"/>
      <c r="G14" s="99"/>
      <c r="H14" s="90"/>
      <c r="I14" s="100"/>
      <c r="J14" s="95"/>
      <c r="K14" s="95"/>
      <c r="L14" s="95"/>
      <c r="M14" s="95"/>
      <c r="N14" s="96"/>
      <c r="O14" s="95"/>
      <c r="P14" s="102"/>
      <c r="Q14" s="102"/>
      <c r="R14" s="9" t="str">
        <f t="shared" si="3"/>
        <v/>
      </c>
      <c r="S14" s="95"/>
      <c r="T14" s="9" t="str">
        <f t="shared" si="4"/>
        <v/>
      </c>
      <c r="U14" s="10" t="str">
        <f>IF(R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4" s="14">
        <f t="shared" si="1"/>
        <v>0</v>
      </c>
      <c r="W14" s="13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5">
        <f t="shared" si="2"/>
        <v>0</v>
      </c>
      <c r="AB14" s="13">
        <f t="shared" si="2"/>
        <v>0</v>
      </c>
      <c r="AC14" s="13">
        <f>P14</f>
        <v>0</v>
      </c>
      <c r="AD14" s="9" t="str">
        <f>IF(P14="","",IF(Q14&lt;  IF(AC14&lt;1,1,ROUNDDOWN(AC14,0) + IF((AC14-ROUNDDOWN(AC14,0))&lt;0.5,0,1))  *VLOOKUP($B$6,'(参考)諸謝金・宿泊費'!$B:$I,3,FALSE),
  Q14,  IF(AC14&lt;1,1,ROUNDDOWN(AC14,0) + IF((AC14-ROUNDDOWN(AC14,0))&lt;0.5,0,1))  *VLOOKUP($B$6,'(参考)諸謝金・宿泊費'!$B:$I,3,FALSE)))</f>
        <v/>
      </c>
      <c r="AE14" s="13" t="str">
        <f t="shared" si="5"/>
        <v/>
      </c>
      <c r="AF14" s="84" t="str">
        <f>IF(K5="",IFERROR(IF(OR(H14="北海道",H14="青森県",H14="岩手県",H14="宮城県",H14="秋田県",H14="山形県",H14="福島県",H14="茨城県",H14="栃木県",H14="群馬県",H14="埼玉県",H14="千葉県",H14="東京都",H14="神奈川県",H14="新潟県",H14="富山県",H14="石川県",H14="福井県",H14="山梨県",H14="長野県",H14="岐阜県",H14="静岡県",H14="愛知県",H14="三重県",H14="滋賀県",H14="京都府",H14="大阪府",H14="兵庫県",H14="奈良県",H14="和歌山県",H14="鳥取県",H14="島根県",H14="岡山県",H14="広島県",H14="山口県",H14="徳島県",H14="香川県",H14="愛媛県",H14="高知県",H14="福岡県",H14="佐賀県",H14="長崎県",H14="熊本県",H14="大分県",H14="宮崎県",H14="鹿児島県",H14="沖縄県"),IF(R14=1,MIN(S14,_xlfn.XLOOKUP($B$6,'(参考)諸謝金・宿泊費'!$B$3:$B$25,_xlfn.XLOOKUP(H14,'(参考)諸謝金・宿泊費'!$I$2:$BC$2,'(参考)諸謝金・宿泊費'!$I$3:$BC$25,""),"")),""),""),""),"")</f>
        <v/>
      </c>
      <c r="AG14" s="9" t="str">
        <f t="shared" si="6"/>
        <v/>
      </c>
      <c r="AH14" s="10" t="str">
        <f>IF(AE14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5" spans="1:35" ht="30" customHeight="1">
      <c r="A15" s="86"/>
      <c r="B15" s="97"/>
      <c r="C15" s="69" t="s">
        <v>75</v>
      </c>
      <c r="D15" s="98"/>
      <c r="E15" s="101"/>
      <c r="F15" s="101"/>
      <c r="G15" s="101"/>
      <c r="H15" s="90"/>
      <c r="I15" s="100"/>
      <c r="J15" s="95"/>
      <c r="K15" s="95"/>
      <c r="L15" s="95"/>
      <c r="M15" s="95"/>
      <c r="N15" s="96"/>
      <c r="O15" s="95"/>
      <c r="P15" s="102"/>
      <c r="Q15" s="102"/>
      <c r="R15" s="9" t="str">
        <f t="shared" si="3"/>
        <v/>
      </c>
      <c r="S15" s="95"/>
      <c r="T15" s="9" t="str">
        <f t="shared" si="4"/>
        <v/>
      </c>
      <c r="U15" s="10" t="str">
        <f>IF(R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5" s="14">
        <f t="shared" si="1"/>
        <v>0</v>
      </c>
      <c r="W15" s="13">
        <f t="shared" si="1"/>
        <v>0</v>
      </c>
      <c r="X15" s="13">
        <f t="shared" si="1"/>
        <v>0</v>
      </c>
      <c r="Y15" s="13">
        <f t="shared" si="1"/>
        <v>0</v>
      </c>
      <c r="Z15" s="13">
        <f t="shared" si="1"/>
        <v>0</v>
      </c>
      <c r="AA15" s="15">
        <f t="shared" si="2"/>
        <v>0</v>
      </c>
      <c r="AB15" s="13">
        <f t="shared" si="2"/>
        <v>0</v>
      </c>
      <c r="AC15" s="13">
        <f t="shared" si="2"/>
        <v>0</v>
      </c>
      <c r="AD15" s="9" t="str">
        <f>IF(P15="","",IF(Q15&lt;  IF(AC15&lt;1,1,ROUNDDOWN(AC15,0) + IF((AC15-ROUNDDOWN(AC15,0))&lt;0.5,0,1))  *VLOOKUP($B$6,'(参考)諸謝金・宿泊費'!$B:$I,3,FALSE),
  Q15,  IF(AC15&lt;1,1,ROUNDDOWN(AC15,0) + IF((AC15-ROUNDDOWN(AC15,0))&lt;0.5,0,1))  *VLOOKUP($B$6,'(参考)諸謝金・宿泊費'!$B:$I,3,FALSE)))</f>
        <v/>
      </c>
      <c r="AE15" s="13" t="str">
        <f t="shared" si="5"/>
        <v/>
      </c>
      <c r="AF15" s="84" t="str">
        <f>IF(K5="",IFERROR(IF(OR(H15="北海道",H15="青森県",H15="岩手県",H15="宮城県",H15="秋田県",H15="山形県",H15="福島県",H15="茨城県",H15="栃木県",H15="群馬県",H15="埼玉県",H15="千葉県",H15="東京都",H15="神奈川県",H15="新潟県",H15="富山県",H15="石川県",H15="福井県",H15="山梨県",H15="長野県",H15="岐阜県",H15="静岡県",H15="愛知県",H15="三重県",H15="滋賀県",H15="京都府",H15="大阪府",H15="兵庫県",H15="奈良県",H15="和歌山県",H15="鳥取県",H15="島根県",H15="岡山県",H15="広島県",H15="山口県",H15="徳島県",H15="香川県",H15="愛媛県",H15="高知県",H15="福岡県",H15="佐賀県",H15="長崎県",H15="熊本県",H15="大分県",H15="宮崎県",H15="鹿児島県",H15="沖縄県"),IF(R15=1,MIN(S15,_xlfn.XLOOKUP($B$6,'(参考)諸謝金・宿泊費'!$B$3:$B$25,_xlfn.XLOOKUP(H15,'(参考)諸謝金・宿泊費'!$I$2:$BC$2,'(参考)諸謝金・宿泊費'!$I$3:$BC$25,""),"")),""),""),""),"")</f>
        <v/>
      </c>
      <c r="AG15" s="9" t="str">
        <f t="shared" si="6"/>
        <v/>
      </c>
      <c r="AH15" s="10" t="str">
        <f>IF(AE15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6" spans="1:35" ht="30" customHeight="1">
      <c r="A16" s="86"/>
      <c r="B16" s="97"/>
      <c r="C16" s="69" t="s">
        <v>75</v>
      </c>
      <c r="D16" s="98"/>
      <c r="E16" s="99"/>
      <c r="F16" s="99"/>
      <c r="G16" s="99"/>
      <c r="H16" s="90"/>
      <c r="I16" s="100"/>
      <c r="J16" s="95"/>
      <c r="K16" s="95"/>
      <c r="L16" s="95"/>
      <c r="M16" s="95"/>
      <c r="N16" s="96"/>
      <c r="O16" s="95"/>
      <c r="P16" s="102"/>
      <c r="Q16" s="95"/>
      <c r="R16" s="9" t="str">
        <f t="shared" si="3"/>
        <v/>
      </c>
      <c r="S16" s="95"/>
      <c r="T16" s="9" t="str">
        <f t="shared" si="4"/>
        <v/>
      </c>
      <c r="U16" s="10" t="str">
        <f>IF(R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6" s="14">
        <f t="shared" si="1"/>
        <v>0</v>
      </c>
      <c r="W16" s="13">
        <f t="shared" si="1"/>
        <v>0</v>
      </c>
      <c r="X16" s="13">
        <f t="shared" si="1"/>
        <v>0</v>
      </c>
      <c r="Y16" s="13">
        <f t="shared" si="1"/>
        <v>0</v>
      </c>
      <c r="Z16" s="13">
        <f t="shared" si="1"/>
        <v>0</v>
      </c>
      <c r="AA16" s="15">
        <f t="shared" si="2"/>
        <v>0</v>
      </c>
      <c r="AB16" s="13">
        <f t="shared" si="2"/>
        <v>0</v>
      </c>
      <c r="AC16" s="13">
        <f t="shared" si="2"/>
        <v>0</v>
      </c>
      <c r="AD16" s="9" t="str">
        <f>IF(P16="","",IF(Q16&lt;  IF(AC16&lt;1,1,ROUNDDOWN(AC16,0) + IF((AC16-ROUNDDOWN(AC16,0))&lt;0.5,0,1))  *VLOOKUP($B$6,'(参考)諸謝金・宿泊費'!$B:$I,3,FALSE),
  Q16,  IF(AC16&lt;1,1,ROUNDDOWN(AC16,0) + IF((AC16-ROUNDDOWN(AC16,0))&lt;0.5,0,1))  *VLOOKUP($B$6,'(参考)諸謝金・宿泊費'!$B:$I,3,FALSE)))</f>
        <v/>
      </c>
      <c r="AE16" s="13" t="str">
        <f t="shared" si="5"/>
        <v/>
      </c>
      <c r="AF16" s="84" t="str">
        <f>IF(K5="",IFERROR(IF(OR(H16="北海道",H16="青森県",H16="岩手県",H16="宮城県",H16="秋田県",H16="山形県",H16="福島県",H16="茨城県",H16="栃木県",H16="群馬県",H16="埼玉県",H16="千葉県",H16="東京都",H16="神奈川県",H16="新潟県",H16="富山県",H16="石川県",H16="福井県",H16="山梨県",H16="長野県",H16="岐阜県",H16="静岡県",H16="愛知県",H16="三重県",H16="滋賀県",H16="京都府",H16="大阪府",H16="兵庫県",H16="奈良県",H16="和歌山県",H16="鳥取県",H16="島根県",H16="岡山県",H16="広島県",H16="山口県",H16="徳島県",H16="香川県",H16="愛媛県",H16="高知県",H16="福岡県",H16="佐賀県",H16="長崎県",H16="熊本県",H16="大分県",H16="宮崎県",H16="鹿児島県",H16="沖縄県"),IF(R16=1,MIN(S16,_xlfn.XLOOKUP($B$6,'(参考)諸謝金・宿泊費'!$B$3:$B$25,_xlfn.XLOOKUP(H16,'(参考)諸謝金・宿泊費'!$I$2:$BC$2,'(参考)諸謝金・宿泊費'!$I$3:$BC$25,""),"")),""),""),""),"")</f>
        <v/>
      </c>
      <c r="AG16" s="9" t="str">
        <f t="shared" si="6"/>
        <v/>
      </c>
      <c r="AH16" s="10" t="str">
        <f>IF(AE16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7" spans="1:34" ht="30" customHeight="1">
      <c r="A17" s="86"/>
      <c r="B17" s="97"/>
      <c r="C17" s="69" t="s">
        <v>75</v>
      </c>
      <c r="D17" s="98"/>
      <c r="E17" s="99"/>
      <c r="F17" s="99"/>
      <c r="G17" s="99"/>
      <c r="H17" s="90"/>
      <c r="I17" s="100"/>
      <c r="J17" s="95"/>
      <c r="K17" s="95"/>
      <c r="L17" s="95"/>
      <c r="M17" s="95"/>
      <c r="N17" s="96"/>
      <c r="O17" s="95"/>
      <c r="P17" s="102"/>
      <c r="Q17" s="95"/>
      <c r="R17" s="9" t="str">
        <f t="shared" si="3"/>
        <v/>
      </c>
      <c r="S17" s="95"/>
      <c r="T17" s="9" t="str">
        <f t="shared" si="4"/>
        <v/>
      </c>
      <c r="U17" s="10" t="str">
        <f>IF(R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7" s="14">
        <f t="shared" si="1"/>
        <v>0</v>
      </c>
      <c r="W17" s="13">
        <f t="shared" si="1"/>
        <v>0</v>
      </c>
      <c r="X17" s="13">
        <f t="shared" si="1"/>
        <v>0</v>
      </c>
      <c r="Y17" s="13">
        <f t="shared" si="1"/>
        <v>0</v>
      </c>
      <c r="Z17" s="13">
        <f t="shared" si="1"/>
        <v>0</v>
      </c>
      <c r="AA17" s="15">
        <f t="shared" si="2"/>
        <v>0</v>
      </c>
      <c r="AB17" s="13">
        <f t="shared" si="2"/>
        <v>0</v>
      </c>
      <c r="AC17" s="13">
        <f t="shared" si="2"/>
        <v>0</v>
      </c>
      <c r="AD17" s="9" t="str">
        <f>IF(P17="","",IF(Q17&lt;  IF(AC17&lt;1,1,ROUNDDOWN(AC17,0) + IF((AC17-ROUNDDOWN(AC17,0))&lt;0.5,0,1))  *VLOOKUP($B$6,'(参考)諸謝金・宿泊費'!$B:$I,3,FALSE),
  Q17,  IF(AC17&lt;1,1,ROUNDDOWN(AC17,0) + IF((AC17-ROUNDDOWN(AC17,0))&lt;0.5,0,1))  *VLOOKUP($B$6,'(参考)諸謝金・宿泊費'!$B:$I,3,FALSE)))</f>
        <v/>
      </c>
      <c r="AE17" s="13" t="str">
        <f t="shared" si="5"/>
        <v/>
      </c>
      <c r="AF17" s="84" t="str">
        <f>IF(K5="",IFERROR(IF(OR(H17="北海道",H17="青森県",H17="岩手県",H17="宮城県",H17="秋田県",H17="山形県",H17="福島県",H17="茨城県",H17="栃木県",H17="群馬県",H17="埼玉県",H17="千葉県",H17="東京都",H17="神奈川県",H17="新潟県",H17="富山県",H17="石川県",H17="福井県",H17="山梨県",H17="長野県",H17="岐阜県",H17="静岡県",H17="愛知県",H17="三重県",H17="滋賀県",H17="京都府",H17="大阪府",H17="兵庫県",H17="奈良県",H17="和歌山県",H17="鳥取県",H17="島根県",H17="岡山県",H17="広島県",H17="山口県",H17="徳島県",H17="香川県",H17="愛媛県",H17="高知県",H17="福岡県",H17="佐賀県",H17="長崎県",H17="熊本県",H17="大分県",H17="宮崎県",H17="鹿児島県",H17="沖縄県"),IF(R17=1,MIN(S17,_xlfn.XLOOKUP($B$6,'(参考)諸謝金・宿泊費'!$B$3:$B$25,_xlfn.XLOOKUP(H17,'(参考)諸謝金・宿泊費'!$I$2:$BC$2,'(参考)諸謝金・宿泊費'!$I$3:$BC$25,""),"")),""),""),""),"")</f>
        <v/>
      </c>
      <c r="AG17" s="9" t="str">
        <f t="shared" si="6"/>
        <v/>
      </c>
      <c r="AH17" s="10" t="str">
        <f>IF(AE17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8" spans="1:34" ht="30" customHeight="1">
      <c r="A18" s="86"/>
      <c r="B18" s="97"/>
      <c r="C18" s="69" t="s">
        <v>75</v>
      </c>
      <c r="D18" s="98"/>
      <c r="E18" s="99"/>
      <c r="F18" s="99"/>
      <c r="G18" s="99"/>
      <c r="H18" s="90"/>
      <c r="I18" s="100"/>
      <c r="J18" s="95"/>
      <c r="K18" s="95"/>
      <c r="L18" s="95"/>
      <c r="M18" s="95"/>
      <c r="N18" s="96"/>
      <c r="O18" s="95"/>
      <c r="P18" s="102"/>
      <c r="Q18" s="95"/>
      <c r="R18" s="9" t="str">
        <f t="shared" si="3"/>
        <v/>
      </c>
      <c r="S18" s="95"/>
      <c r="T18" s="9" t="str">
        <f t="shared" si="4"/>
        <v/>
      </c>
      <c r="U18" s="10" t="str">
        <f>IF(R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8" s="14">
        <f t="shared" si="1"/>
        <v>0</v>
      </c>
      <c r="W18" s="13">
        <f t="shared" si="1"/>
        <v>0</v>
      </c>
      <c r="X18" s="13">
        <f t="shared" si="1"/>
        <v>0</v>
      </c>
      <c r="Y18" s="13">
        <f t="shared" si="1"/>
        <v>0</v>
      </c>
      <c r="Z18" s="13">
        <f t="shared" si="1"/>
        <v>0</v>
      </c>
      <c r="AA18" s="15">
        <f t="shared" si="2"/>
        <v>0</v>
      </c>
      <c r="AB18" s="13">
        <f t="shared" si="2"/>
        <v>0</v>
      </c>
      <c r="AC18" s="13">
        <f t="shared" si="2"/>
        <v>0</v>
      </c>
      <c r="AD18" s="9" t="str">
        <f>IF(P18="","",IF(Q18&lt;  IF(AC18&lt;1,1,ROUNDDOWN(AC18,0) + IF((AC18-ROUNDDOWN(AC18,0))&lt;0.5,0,1))  *VLOOKUP($B$6,'(参考)諸謝金・宿泊費'!$B:$I,3,FALSE),
  Q18,  IF(AC18&lt;1,1,ROUNDDOWN(AC18,0) + IF((AC18-ROUNDDOWN(AC18,0))&lt;0.5,0,1))  *VLOOKUP($B$6,'(参考)諸謝金・宿泊費'!$B:$I,3,FALSE)))</f>
        <v/>
      </c>
      <c r="AE18" s="13" t="str">
        <f t="shared" si="5"/>
        <v/>
      </c>
      <c r="AF18" s="84" t="str">
        <f>IF(K5="",IFERROR(IF(OR(H18="北海道",H18="青森県",H18="岩手県",H18="宮城県",H18="秋田県",H18="山形県",H18="福島県",H18="茨城県",H18="栃木県",H18="群馬県",H18="埼玉県",H18="千葉県",H18="東京都",H18="神奈川県",H18="新潟県",H18="富山県",H18="石川県",H18="福井県",H18="山梨県",H18="長野県",H18="岐阜県",H18="静岡県",H18="愛知県",H18="三重県",H18="滋賀県",H18="京都府",H18="大阪府",H18="兵庫県",H18="奈良県",H18="和歌山県",H18="鳥取県",H18="島根県",H18="岡山県",H18="広島県",H18="山口県",H18="徳島県",H18="香川県",H18="愛媛県",H18="高知県",H18="福岡県",H18="佐賀県",H18="長崎県",H18="熊本県",H18="大分県",H18="宮崎県",H18="鹿児島県",H18="沖縄県"),IF(R18=1,MIN(S18,_xlfn.XLOOKUP($B$6,'(参考)諸謝金・宿泊費'!$B$3:$B$25,_xlfn.XLOOKUP(H18,'(参考)諸謝金・宿泊費'!$I$2:$BC$2,'(参考)諸謝金・宿泊費'!$I$3:$BC$25,""),"")),""),""),""),"")</f>
        <v/>
      </c>
      <c r="AG18" s="9" t="str">
        <f t="shared" si="6"/>
        <v/>
      </c>
      <c r="AH18" s="10" t="str">
        <f>IF(AE18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19" spans="1:34" ht="30" customHeight="1">
      <c r="A19" s="86"/>
      <c r="B19" s="97"/>
      <c r="C19" s="69" t="s">
        <v>75</v>
      </c>
      <c r="D19" s="98"/>
      <c r="E19" s="99"/>
      <c r="F19" s="99"/>
      <c r="G19" s="99"/>
      <c r="H19" s="90"/>
      <c r="I19" s="100"/>
      <c r="J19" s="95"/>
      <c r="K19" s="95"/>
      <c r="L19" s="95"/>
      <c r="M19" s="95"/>
      <c r="N19" s="96"/>
      <c r="O19" s="95"/>
      <c r="P19" s="102"/>
      <c r="Q19" s="95"/>
      <c r="R19" s="9" t="str">
        <f t="shared" si="3"/>
        <v/>
      </c>
      <c r="S19" s="95"/>
      <c r="T19" s="9" t="str">
        <f t="shared" si="4"/>
        <v/>
      </c>
      <c r="U19" s="10" t="str">
        <f>IF(R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19" s="14">
        <f t="shared" si="1"/>
        <v>0</v>
      </c>
      <c r="W19" s="13">
        <f t="shared" si="1"/>
        <v>0</v>
      </c>
      <c r="X19" s="13">
        <f t="shared" si="1"/>
        <v>0</v>
      </c>
      <c r="Y19" s="13">
        <f t="shared" si="1"/>
        <v>0</v>
      </c>
      <c r="Z19" s="13">
        <f t="shared" si="1"/>
        <v>0</v>
      </c>
      <c r="AA19" s="15">
        <f t="shared" si="2"/>
        <v>0</v>
      </c>
      <c r="AB19" s="13">
        <f t="shared" si="2"/>
        <v>0</v>
      </c>
      <c r="AC19" s="13">
        <f t="shared" si="2"/>
        <v>0</v>
      </c>
      <c r="AD19" s="9" t="str">
        <f>IF(P19="","",IF(Q19&lt;  IF(AC19&lt;1,1,ROUNDDOWN(AC19,0) + IF((AC19-ROUNDDOWN(AC19,0))&lt;0.5,0,1))  *VLOOKUP($B$6,'(参考)諸謝金・宿泊費'!$B:$I,3,FALSE),
  Q19,  IF(AC19&lt;1,1,ROUNDDOWN(AC19,0) + IF((AC19-ROUNDDOWN(AC19,0))&lt;0.5,0,1))  *VLOOKUP($B$6,'(参考)諸謝金・宿泊費'!$B:$I,3,FALSE)))</f>
        <v/>
      </c>
      <c r="AE19" s="13" t="str">
        <f t="shared" si="5"/>
        <v/>
      </c>
      <c r="AF19" s="84" t="str">
        <f>IF(K5="",IFERROR(IF(OR(H19="北海道",H19="青森県",H19="岩手県",H19="宮城県",H19="秋田県",H19="山形県",H19="福島県",H19="茨城県",H19="栃木県",H19="群馬県",H19="埼玉県",H19="千葉県",H19="東京都",H19="神奈川県",H19="新潟県",H19="富山県",H19="石川県",H19="福井県",H19="山梨県",H19="長野県",H19="岐阜県",H19="静岡県",H19="愛知県",H19="三重県",H19="滋賀県",H19="京都府",H19="大阪府",H19="兵庫県",H19="奈良県",H19="和歌山県",H19="鳥取県",H19="島根県",H19="岡山県",H19="広島県",H19="山口県",H19="徳島県",H19="香川県",H19="愛媛県",H19="高知県",H19="福岡県",H19="佐賀県",H19="長崎県",H19="熊本県",H19="大分県",H19="宮崎県",H19="鹿児島県",H19="沖縄県"),IF(R19=1,MIN(S19,_xlfn.XLOOKUP($B$6,'(参考)諸謝金・宿泊費'!$B$3:$B$25,_xlfn.XLOOKUP(H19,'(参考)諸謝金・宿泊費'!$I$2:$BC$2,'(参考)諸謝金・宿泊費'!$I$3:$BC$25,""),"")),""),""),""),"")</f>
        <v/>
      </c>
      <c r="AG19" s="9" t="str">
        <f t="shared" si="6"/>
        <v/>
      </c>
      <c r="AH19" s="10" t="str">
        <f>IF(AE19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0" spans="1:34" ht="30" customHeight="1">
      <c r="A20" s="86"/>
      <c r="B20" s="97"/>
      <c r="C20" s="69" t="s">
        <v>75</v>
      </c>
      <c r="D20" s="98"/>
      <c r="E20" s="99"/>
      <c r="F20" s="99"/>
      <c r="G20" s="99"/>
      <c r="H20" s="90"/>
      <c r="I20" s="100"/>
      <c r="J20" s="95"/>
      <c r="K20" s="95"/>
      <c r="L20" s="95"/>
      <c r="M20" s="95"/>
      <c r="N20" s="96"/>
      <c r="O20" s="95"/>
      <c r="P20" s="102"/>
      <c r="Q20" s="95"/>
      <c r="R20" s="9" t="str">
        <f t="shared" si="3"/>
        <v/>
      </c>
      <c r="S20" s="95"/>
      <c r="T20" s="9" t="str">
        <f t="shared" si="4"/>
        <v/>
      </c>
      <c r="U20" s="10" t="str">
        <f>IF(R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0" s="14">
        <f t="shared" si="1"/>
        <v>0</v>
      </c>
      <c r="W20" s="13">
        <f t="shared" si="1"/>
        <v>0</v>
      </c>
      <c r="X20" s="13">
        <f t="shared" si="1"/>
        <v>0</v>
      </c>
      <c r="Y20" s="13">
        <f t="shared" si="1"/>
        <v>0</v>
      </c>
      <c r="Z20" s="13">
        <f t="shared" si="1"/>
        <v>0</v>
      </c>
      <c r="AA20" s="15">
        <f t="shared" si="2"/>
        <v>0</v>
      </c>
      <c r="AB20" s="13">
        <f t="shared" si="2"/>
        <v>0</v>
      </c>
      <c r="AC20" s="13">
        <f t="shared" si="2"/>
        <v>0</v>
      </c>
      <c r="AD20" s="9" t="str">
        <f>IF(P20="","",IF(Q20&lt;  IF(AC20&lt;1,1,ROUNDDOWN(AC20,0) + IF((AC20-ROUNDDOWN(AC20,0))&lt;0.5,0,1))  *VLOOKUP($B$6,'(参考)諸謝金・宿泊費'!$B:$I,3,FALSE),
  Q20,  IF(AC20&lt;1,1,ROUNDDOWN(AC20,0) + IF((AC20-ROUNDDOWN(AC20,0))&lt;0.5,0,1))  *VLOOKUP($B$6,'(参考)諸謝金・宿泊費'!$B:$I,3,FALSE)))</f>
        <v/>
      </c>
      <c r="AE20" s="13" t="str">
        <f t="shared" si="5"/>
        <v/>
      </c>
      <c r="AF20" s="84" t="str">
        <f>IF(K5="",IFERROR(IF(OR(H20="北海道",H20="青森県",H20="岩手県",H20="宮城県",H20="秋田県",H20="山形県",H20="福島県",H20="茨城県",H20="栃木県",H20="群馬県",H20="埼玉県",H20="千葉県",H20="東京都",H20="神奈川県",H20="新潟県",H20="富山県",H20="石川県",H20="福井県",H20="山梨県",H20="長野県",H20="岐阜県",H20="静岡県",H20="愛知県",H20="三重県",H20="滋賀県",H20="京都府",H20="大阪府",H20="兵庫県",H20="奈良県",H20="和歌山県",H20="鳥取県",H20="島根県",H20="岡山県",H20="広島県",H20="山口県",H20="徳島県",H20="香川県",H20="愛媛県",H20="高知県",H20="福岡県",H20="佐賀県",H20="長崎県",H20="熊本県",H20="大分県",H20="宮崎県",H20="鹿児島県",H20="沖縄県"),IF(R20=1,MIN(S20,_xlfn.XLOOKUP($B$6,'(参考)諸謝金・宿泊費'!$B$3:$B$25,_xlfn.XLOOKUP(H20,'(参考)諸謝金・宿泊費'!$I$2:$BC$2,'(参考)諸謝金・宿泊費'!$I$3:$BC$25,""),"")),""),""),""),"")</f>
        <v/>
      </c>
      <c r="AG20" s="9" t="str">
        <f t="shared" si="6"/>
        <v/>
      </c>
      <c r="AH20" s="10" t="str">
        <f>IF(AE20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1" spans="1:34" ht="30" customHeight="1">
      <c r="A21" s="86"/>
      <c r="B21" s="97"/>
      <c r="C21" s="69" t="s">
        <v>75</v>
      </c>
      <c r="D21" s="98"/>
      <c r="E21" s="99"/>
      <c r="F21" s="99"/>
      <c r="G21" s="99"/>
      <c r="H21" s="90"/>
      <c r="I21" s="100"/>
      <c r="J21" s="95"/>
      <c r="K21" s="95"/>
      <c r="L21" s="95"/>
      <c r="M21" s="95"/>
      <c r="N21" s="96"/>
      <c r="O21" s="95"/>
      <c r="P21" s="102"/>
      <c r="Q21" s="95"/>
      <c r="R21" s="9" t="str">
        <f t="shared" si="3"/>
        <v/>
      </c>
      <c r="S21" s="95"/>
      <c r="T21" s="9" t="str">
        <f t="shared" si="4"/>
        <v/>
      </c>
      <c r="U21" s="10" t="str">
        <f>IF(R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1" s="14">
        <f t="shared" si="1"/>
        <v>0</v>
      </c>
      <c r="W21" s="13">
        <f t="shared" si="1"/>
        <v>0</v>
      </c>
      <c r="X21" s="13">
        <f t="shared" si="1"/>
        <v>0</v>
      </c>
      <c r="Y21" s="13">
        <f t="shared" si="1"/>
        <v>0</v>
      </c>
      <c r="Z21" s="13">
        <f t="shared" si="1"/>
        <v>0</v>
      </c>
      <c r="AA21" s="15">
        <f t="shared" si="2"/>
        <v>0</v>
      </c>
      <c r="AB21" s="13">
        <f t="shared" si="2"/>
        <v>0</v>
      </c>
      <c r="AC21" s="13">
        <f t="shared" si="2"/>
        <v>0</v>
      </c>
      <c r="AD21" s="9" t="str">
        <f>IF(P21="","",IF(Q21&lt;  IF(AC21&lt;1,1,ROUNDDOWN(AC21,0) + IF((AC21-ROUNDDOWN(AC21,0))&lt;0.5,0,1))  *VLOOKUP($B$6,'(参考)諸謝金・宿泊費'!$B:$I,3,FALSE),
  Q21,  IF(AC21&lt;1,1,ROUNDDOWN(AC21,0) + IF((AC21-ROUNDDOWN(AC21,0))&lt;0.5,0,1))  *VLOOKUP($B$6,'(参考)諸謝金・宿泊費'!$B:$I,3,FALSE)))</f>
        <v/>
      </c>
      <c r="AE21" s="13" t="str">
        <f t="shared" si="5"/>
        <v/>
      </c>
      <c r="AF21" s="84" t="str">
        <f>IF(K5="",IFERROR(IF(OR(H21="北海道",H21="青森県",H21="岩手県",H21="宮城県",H21="秋田県",H21="山形県",H21="福島県",H21="茨城県",H21="栃木県",H21="群馬県",H21="埼玉県",H21="千葉県",H21="東京都",H21="神奈川県",H21="新潟県",H21="富山県",H21="石川県",H21="福井県",H21="山梨県",H21="長野県",H21="岐阜県",H21="静岡県",H21="愛知県",H21="三重県",H21="滋賀県",H21="京都府",H21="大阪府",H21="兵庫県",H21="奈良県",H21="和歌山県",H21="鳥取県",H21="島根県",H21="岡山県",H21="広島県",H21="山口県",H21="徳島県",H21="香川県",H21="愛媛県",H21="高知県",H21="福岡県",H21="佐賀県",H21="長崎県",H21="熊本県",H21="大分県",H21="宮崎県",H21="鹿児島県",H21="沖縄県"),IF(R21=1,MIN(S21,_xlfn.XLOOKUP($B$6,'(参考)諸謝金・宿泊費'!$B$3:$B$25,_xlfn.XLOOKUP(H21,'(参考)諸謝金・宿泊費'!$I$2:$BC$2,'(参考)諸謝金・宿泊費'!$I$3:$BC$25,""),"")),""),""),""),"")</f>
        <v/>
      </c>
      <c r="AG21" s="9" t="str">
        <f t="shared" si="6"/>
        <v/>
      </c>
      <c r="AH21" s="10" t="str">
        <f>IF(AE21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2" spans="1:34" ht="30" customHeight="1">
      <c r="A22" s="86"/>
      <c r="B22" s="97"/>
      <c r="C22" s="69" t="s">
        <v>75</v>
      </c>
      <c r="D22" s="98"/>
      <c r="E22" s="99"/>
      <c r="F22" s="99"/>
      <c r="G22" s="99"/>
      <c r="H22" s="90"/>
      <c r="I22" s="100"/>
      <c r="J22" s="95"/>
      <c r="K22" s="95"/>
      <c r="L22" s="95"/>
      <c r="M22" s="95"/>
      <c r="N22" s="96"/>
      <c r="O22" s="95"/>
      <c r="P22" s="102"/>
      <c r="Q22" s="95"/>
      <c r="R22" s="9" t="str">
        <f t="shared" si="3"/>
        <v/>
      </c>
      <c r="S22" s="95"/>
      <c r="T22" s="9" t="str">
        <f t="shared" si="4"/>
        <v/>
      </c>
      <c r="U22" s="10" t="str">
        <f>IF(R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2" s="14">
        <f t="shared" si="1"/>
        <v>0</v>
      </c>
      <c r="W22" s="13">
        <f t="shared" si="1"/>
        <v>0</v>
      </c>
      <c r="X22" s="13">
        <f t="shared" si="1"/>
        <v>0</v>
      </c>
      <c r="Y22" s="13">
        <f t="shared" si="1"/>
        <v>0</v>
      </c>
      <c r="Z22" s="13">
        <f t="shared" si="1"/>
        <v>0</v>
      </c>
      <c r="AA22" s="15">
        <f t="shared" si="2"/>
        <v>0</v>
      </c>
      <c r="AB22" s="13">
        <f t="shared" si="2"/>
        <v>0</v>
      </c>
      <c r="AC22" s="13">
        <f t="shared" si="2"/>
        <v>0</v>
      </c>
      <c r="AD22" s="9" t="str">
        <f>IF(P22="","",IF(Q22&lt;  IF(AC22&lt;1,1,ROUNDDOWN(AC22,0) + IF((AC22-ROUNDDOWN(AC22,0))&lt;0.5,0,1))  *VLOOKUP($B$6,'(参考)諸謝金・宿泊費'!$B:$I,3,FALSE),
  Q22,  IF(AC22&lt;1,1,ROUNDDOWN(AC22,0) + IF((AC22-ROUNDDOWN(AC22,0))&lt;0.5,0,1))  *VLOOKUP($B$6,'(参考)諸謝金・宿泊費'!$B:$I,3,FALSE)))</f>
        <v/>
      </c>
      <c r="AE22" s="13" t="str">
        <f t="shared" si="5"/>
        <v/>
      </c>
      <c r="AF22" s="84" t="str">
        <f>IF(K5="",IFERROR(IF(OR(H22="北海道",H22="青森県",H22="岩手県",H22="宮城県",H22="秋田県",H22="山形県",H22="福島県",H22="茨城県",H22="栃木県",H22="群馬県",H22="埼玉県",H22="千葉県",H22="東京都",H22="神奈川県",H22="新潟県",H22="富山県",H22="石川県",H22="福井県",H22="山梨県",H22="長野県",H22="岐阜県",H22="静岡県",H22="愛知県",H22="三重県",H22="滋賀県",H22="京都府",H22="大阪府",H22="兵庫県",H22="奈良県",H22="和歌山県",H22="鳥取県",H22="島根県",H22="岡山県",H22="広島県",H22="山口県",H22="徳島県",H22="香川県",H22="愛媛県",H22="高知県",H22="福岡県",H22="佐賀県",H22="長崎県",H22="熊本県",H22="大分県",H22="宮崎県",H22="鹿児島県",H22="沖縄県"),IF(R22=1,MIN(S22,_xlfn.XLOOKUP($B$6,'(参考)諸謝金・宿泊費'!$B$3:$B$25,_xlfn.XLOOKUP(H22,'(参考)諸謝金・宿泊費'!$I$2:$BC$2,'(参考)諸謝金・宿泊費'!$I$3:$BC$25,""),"")),""),""),""),"")</f>
        <v/>
      </c>
      <c r="AG22" s="9" t="str">
        <f t="shared" si="6"/>
        <v/>
      </c>
      <c r="AH22" s="10" t="str">
        <f>IF(AE22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3" spans="1:34" ht="30" customHeight="1" thickBot="1">
      <c r="A23" s="86"/>
      <c r="B23" s="97"/>
      <c r="C23" s="69" t="s">
        <v>75</v>
      </c>
      <c r="D23" s="98"/>
      <c r="E23" s="99"/>
      <c r="F23" s="99"/>
      <c r="G23" s="99"/>
      <c r="H23" s="90"/>
      <c r="I23" s="100"/>
      <c r="J23" s="95"/>
      <c r="K23" s="95"/>
      <c r="L23" s="95"/>
      <c r="M23" s="95"/>
      <c r="N23" s="96"/>
      <c r="O23" s="95"/>
      <c r="P23" s="102"/>
      <c r="Q23" s="95"/>
      <c r="R23" s="9" t="str">
        <f t="shared" si="3"/>
        <v/>
      </c>
      <c r="S23" s="95"/>
      <c r="T23" s="9" t="str">
        <f t="shared" si="4"/>
        <v/>
      </c>
      <c r="U23" s="10" t="str">
        <f>IF(R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  <c r="V23" s="14">
        <f t="shared" si="1"/>
        <v>0</v>
      </c>
      <c r="W23" s="13">
        <f t="shared" si="1"/>
        <v>0</v>
      </c>
      <c r="X23" s="13">
        <f t="shared" si="1"/>
        <v>0</v>
      </c>
      <c r="Y23" s="13">
        <f t="shared" si="1"/>
        <v>0</v>
      </c>
      <c r="Z23" s="13">
        <f t="shared" si="1"/>
        <v>0</v>
      </c>
      <c r="AA23" s="15">
        <f t="shared" si="2"/>
        <v>0</v>
      </c>
      <c r="AB23" s="13">
        <f t="shared" si="2"/>
        <v>0</v>
      </c>
      <c r="AC23" s="13">
        <f t="shared" si="2"/>
        <v>0</v>
      </c>
      <c r="AD23" s="9" t="str">
        <f>IF(P23="","",IF(Q23&lt;  IF(AC23&lt;1,1,ROUNDDOWN(AC23,0) + IF((AC23-ROUNDDOWN(AC23,0))&lt;0.5,0,1))  *VLOOKUP($B$6,'(参考)諸謝金・宿泊費'!$B:$I,3,FALSE),
  Q23,  IF(AC23&lt;1,1,ROUNDDOWN(AC23,0) + IF((AC23-ROUNDDOWN(AC23,0))&lt;0.5,0,1))  *VLOOKUP($B$6,'(参考)諸謝金・宿泊費'!$B:$I,3,FALSE)))</f>
        <v/>
      </c>
      <c r="AE23" s="13" t="str">
        <f t="shared" si="5"/>
        <v/>
      </c>
      <c r="AF23" s="84" t="str">
        <f>IF(K5="",IFERROR(IF(OR(H23="北海道",H23="青森県",H23="岩手県",H23="宮城県",H23="秋田県",H23="山形県",H23="福島県",H23="茨城県",H23="栃木県",H23="群馬県",H23="埼玉県",H23="千葉県",H23="東京都",H23="神奈川県",H23="新潟県",H23="富山県",H23="石川県",H23="福井県",H23="山梨県",H23="長野県",H23="岐阜県",H23="静岡県",H23="愛知県",H23="三重県",H23="滋賀県",H23="京都府",H23="大阪府",H23="兵庫県",H23="奈良県",H23="和歌山県",H23="鳥取県",H23="島根県",H23="岡山県",H23="広島県",H23="山口県",H23="徳島県",H23="香川県",H23="愛媛県",H23="高知県",H23="福岡県",H23="佐賀県",H23="長崎県",H23="熊本県",H23="大分県",H23="宮崎県",H23="鹿児島県",H23="沖縄県"),IF(R23=1,MIN(S23,_xlfn.XLOOKUP($B$6,'(参考)諸謝金・宿泊費'!$B$3:$B$25,_xlfn.XLOOKUP(H23,'(参考)諸謝金・宿泊費'!$I$2:$BC$2,'(参考)諸謝金・宿泊費'!$I$3:$BC$25,""),"")),""),""),""),"")</f>
        <v/>
      </c>
      <c r="AG23" s="9" t="str">
        <f t="shared" si="6"/>
        <v/>
      </c>
      <c r="AH23" s="10" t="str">
        <f>IF(AE23="","",IF(AND($P$5="なし",$T$5="なし"),_xlfn.XLOOKUP($B$6,'(参考)諸謝金・宿泊費'!$B$3:$B$25,'(参考)諸謝金・宿泊費'!$E$3:$E$25,""),IF(AND($P$5="なし",$T$5="あり"),_xlfn.XLOOKUP($B$6,'(参考)諸謝金・宿泊費'!$B$3:$B$25,'(参考)諸謝金・宿泊費'!$F$3:$F$25,""),IF(AND($P$5="あり",$T$5="なし"),_xlfn.XLOOKUP($B$6,'(参考)諸謝金・宿泊費'!$B$3:$B$25,'(参考)諸謝金・宿泊費'!$G$3:$G$25,""),IF(AND($P$5="あり",$T$5="あり"),_xlfn.XLOOKUP($B$6,'(参考)諸謝金・宿泊費'!$B$3:$B$25,'(参考)諸謝金・宿泊費'!$H$3:$H$25,""),"")))))</f>
        <v/>
      </c>
    </row>
    <row r="24" spans="1:34" ht="30" customHeight="1" thickBot="1">
      <c r="A24" s="165" t="s">
        <v>97</v>
      </c>
      <c r="B24" s="166"/>
      <c r="C24" s="166"/>
      <c r="D24" s="166"/>
      <c r="E24" s="166"/>
      <c r="F24" s="166"/>
      <c r="G24" s="166"/>
      <c r="H24" s="166"/>
      <c r="I24" s="16">
        <f t="shared" ref="I24:AH24" si="7">SUM(I9:I23)</f>
        <v>0</v>
      </c>
      <c r="J24" s="17">
        <f t="shared" si="7"/>
        <v>0</v>
      </c>
      <c r="K24" s="18">
        <f t="shared" si="7"/>
        <v>0</v>
      </c>
      <c r="L24" s="19">
        <f t="shared" si="7"/>
        <v>0</v>
      </c>
      <c r="M24" s="17">
        <f t="shared" si="7"/>
        <v>0</v>
      </c>
      <c r="N24" s="19">
        <f t="shared" si="7"/>
        <v>0</v>
      </c>
      <c r="O24" s="17">
        <f t="shared" si="7"/>
        <v>0</v>
      </c>
      <c r="P24" s="17">
        <f>SUM(P9:P23)</f>
        <v>0</v>
      </c>
      <c r="Q24" s="17">
        <f t="shared" si="7"/>
        <v>0</v>
      </c>
      <c r="R24" s="17"/>
      <c r="S24" s="17">
        <f t="shared" si="7"/>
        <v>0</v>
      </c>
      <c r="T24" s="17"/>
      <c r="U24" s="17">
        <f t="shared" si="7"/>
        <v>0</v>
      </c>
      <c r="V24" s="20">
        <f t="shared" si="7"/>
        <v>0</v>
      </c>
      <c r="W24" s="21">
        <f t="shared" si="7"/>
        <v>0</v>
      </c>
      <c r="X24" s="21">
        <f t="shared" si="7"/>
        <v>0</v>
      </c>
      <c r="Y24" s="21">
        <f t="shared" si="7"/>
        <v>0</v>
      </c>
      <c r="Z24" s="21">
        <f t="shared" si="7"/>
        <v>0</v>
      </c>
      <c r="AA24" s="22">
        <f t="shared" si="7"/>
        <v>0</v>
      </c>
      <c r="AB24" s="21">
        <f t="shared" si="7"/>
        <v>0</v>
      </c>
      <c r="AC24" s="21">
        <f t="shared" si="7"/>
        <v>0</v>
      </c>
      <c r="AD24" s="21">
        <f t="shared" si="7"/>
        <v>0</v>
      </c>
      <c r="AE24" s="21"/>
      <c r="AF24" s="21">
        <f t="shared" si="7"/>
        <v>0</v>
      </c>
      <c r="AG24" s="21"/>
      <c r="AH24" s="21">
        <f t="shared" si="7"/>
        <v>0</v>
      </c>
    </row>
    <row r="25" spans="1:34" ht="15" customHeight="1" thickBot="1">
      <c r="C25" s="25"/>
      <c r="H25" s="25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</row>
    <row r="26" spans="1:34" ht="30" customHeight="1" thickBot="1">
      <c r="H26" s="75"/>
      <c r="I26" s="167" t="s">
        <v>47</v>
      </c>
      <c r="J26" s="158"/>
      <c r="K26" s="158"/>
      <c r="L26" s="158"/>
      <c r="M26" s="158"/>
      <c r="N26" s="158"/>
      <c r="O26" s="159">
        <f>SUM(K5,J24,K24,M24,O24,Q24,S24,U24)</f>
        <v>0</v>
      </c>
      <c r="P26" s="160"/>
      <c r="Q26" s="160"/>
      <c r="R26" s="160"/>
      <c r="S26" s="160"/>
      <c r="T26" s="160"/>
      <c r="U26" s="161"/>
      <c r="V26" s="157" t="s">
        <v>98</v>
      </c>
      <c r="W26" s="158"/>
      <c r="X26" s="158"/>
      <c r="Y26" s="158"/>
      <c r="Z26" s="158"/>
      <c r="AA26" s="158"/>
      <c r="AB26" s="159">
        <f>SUM(X5,W24,X24,Z24,AB24,AD24,AF24,AH24)</f>
        <v>0</v>
      </c>
      <c r="AC26" s="160"/>
      <c r="AD26" s="160"/>
      <c r="AE26" s="160"/>
      <c r="AF26" s="160"/>
      <c r="AG26" s="160"/>
      <c r="AH26" s="161"/>
    </row>
    <row r="27" spans="1:34" ht="30" customHeight="1" thickBot="1">
      <c r="A27" s="155" t="s">
        <v>99</v>
      </c>
      <c r="B27" s="155"/>
      <c r="C27" s="155"/>
      <c r="D27" s="155"/>
      <c r="E27" s="155"/>
      <c r="F27" s="155"/>
      <c r="G27" s="155"/>
      <c r="H27" s="155"/>
      <c r="I27" s="156"/>
      <c r="J27" s="156"/>
      <c r="K27" s="156"/>
      <c r="L27" s="156"/>
      <c r="M27" s="156"/>
      <c r="N27" s="156"/>
      <c r="O27" s="28"/>
      <c r="P27" s="28"/>
      <c r="Q27" s="28"/>
      <c r="R27" s="28"/>
      <c r="S27" s="28"/>
      <c r="T27" s="28"/>
      <c r="U27" s="28"/>
      <c r="V27" s="157" t="s">
        <v>100</v>
      </c>
      <c r="W27" s="158"/>
      <c r="X27" s="158"/>
      <c r="Y27" s="158"/>
      <c r="Z27" s="158"/>
      <c r="AA27" s="158"/>
      <c r="AB27" s="159">
        <f>O26-AB26</f>
        <v>0</v>
      </c>
      <c r="AC27" s="160"/>
      <c r="AD27" s="160"/>
      <c r="AE27" s="160"/>
      <c r="AF27" s="160"/>
      <c r="AG27" s="160"/>
      <c r="AH27" s="161"/>
    </row>
  </sheetData>
  <sheetProtection sheet="1" objects="1" scenarios="1" selectLockedCells="1"/>
  <protectedRanges>
    <protectedRange sqref="A9:B23 D16:Q23 S9:S23 K5 P5 T5 D9:O15" name="範囲1"/>
    <protectedRange sqref="P9:Q15" name="範囲1_1"/>
  </protectedRanges>
  <mergeCells count="41">
    <mergeCell ref="A27:N27"/>
    <mergeCell ref="V27:AA27"/>
    <mergeCell ref="AB27:AH27"/>
    <mergeCell ref="AE6:AF6"/>
    <mergeCell ref="AG6:AH6"/>
    <mergeCell ref="A24:H24"/>
    <mergeCell ref="I26:N26"/>
    <mergeCell ref="O26:U26"/>
    <mergeCell ref="V26:AA26"/>
    <mergeCell ref="AB26:AH26"/>
    <mergeCell ref="R6:S6"/>
    <mergeCell ref="T6:U6"/>
    <mergeCell ref="V6:X6"/>
    <mergeCell ref="Y6:Z6"/>
    <mergeCell ref="AA6:AB6"/>
    <mergeCell ref="AC6:AD6"/>
    <mergeCell ref="B6:D6"/>
    <mergeCell ref="I6:K6"/>
    <mergeCell ref="L6:M6"/>
    <mergeCell ref="N6:O6"/>
    <mergeCell ref="P6:Q6"/>
    <mergeCell ref="I4:U4"/>
    <mergeCell ref="V4:AH4"/>
    <mergeCell ref="B5:D5"/>
    <mergeCell ref="I5:J5"/>
    <mergeCell ref="K5:M5"/>
    <mergeCell ref="N5:O5"/>
    <mergeCell ref="P5:Q5"/>
    <mergeCell ref="R5:S5"/>
    <mergeCell ref="T5:U5"/>
    <mergeCell ref="V5:W5"/>
    <mergeCell ref="X5:Z5"/>
    <mergeCell ref="AA5:AB5"/>
    <mergeCell ref="AC5:AD5"/>
    <mergeCell ref="AE5:AF5"/>
    <mergeCell ref="AG5:AH5"/>
    <mergeCell ref="A3:AH3"/>
    <mergeCell ref="G2:H2"/>
    <mergeCell ref="I2:K2"/>
    <mergeCell ref="A1:AH1"/>
    <mergeCell ref="A2:F2"/>
  </mergeCells>
  <phoneticPr fontId="6"/>
  <conditionalFormatting sqref="D9:Q23">
    <cfRule type="containsBlanks" dxfId="1" priority="1">
      <formula>LEN(TRIM(D9))=0</formula>
    </cfRule>
  </conditionalFormatting>
  <conditionalFormatting sqref="K5:M5 P5:Q5 T5:U5 A9:B23 S9:S23">
    <cfRule type="containsBlanks" dxfId="0" priority="3">
      <formula>LEN(TRIM(A5))=0</formula>
    </cfRule>
  </conditionalFormatting>
  <dataValidations count="1">
    <dataValidation type="list" allowBlank="1" showInputMessage="1" showErrorMessage="1" sqref="P5:Q5 T5:U5" xr:uid="{00000000-0002-0000-0500-000000000000}">
      <formula1>"あり,なし"</formula1>
    </dataValidation>
  </dataValidations>
  <printOptions horizontalCentered="1"/>
  <pageMargins left="0.59055118110236215" right="0.59055118110236215" top="0.59055118110236215" bottom="0.59055118110236215" header="0.39370078740157483" footer="0.27559055118110237"/>
  <pageSetup paperSize="9" scale="51" orientation="landscape" blackAndWhite="1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1000000}">
          <x14:formula1>
            <xm:f>'(参考)諸謝金・宿泊費'!$I$2:$BC$2</xm:f>
          </x14:formula1>
          <xm:sqref>H9:H23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>
    <tabColor theme="0" tint="-0.499984740745262"/>
    <pageSetUpPr fitToPage="1"/>
  </sheetPr>
  <dimension ref="A1:BC25"/>
  <sheetViews>
    <sheetView view="pageBreakPreview" zoomScale="70" zoomScaleNormal="115" zoomScaleSheetLayoutView="70" workbookViewId="0">
      <selection activeCell="F8" sqref="F8"/>
    </sheetView>
  </sheetViews>
  <sheetFormatPr defaultColWidth="9" defaultRowHeight="18.75"/>
  <cols>
    <col min="1" max="1" width="9" style="2" bestFit="1" customWidth="1"/>
    <col min="2" max="2" width="25.42578125" style="2" bestFit="1" customWidth="1"/>
    <col min="3" max="3" width="5.28515625" style="8" bestFit="1" customWidth="1"/>
    <col min="4" max="4" width="7.140625" style="2" bestFit="1" customWidth="1"/>
    <col min="5" max="55" width="7.140625" style="2" customWidth="1"/>
    <col min="56" max="16384" width="9" style="2"/>
  </cols>
  <sheetData>
    <row r="1" spans="1:55">
      <c r="A1" s="184" t="s">
        <v>105</v>
      </c>
      <c r="B1" s="184" t="s">
        <v>106</v>
      </c>
      <c r="C1" s="184" t="s">
        <v>107</v>
      </c>
      <c r="D1" s="184" t="s">
        <v>53</v>
      </c>
      <c r="E1" s="183" t="s">
        <v>108</v>
      </c>
      <c r="F1" s="183"/>
      <c r="G1" s="183"/>
      <c r="H1" s="183"/>
      <c r="I1" s="183" t="s">
        <v>109</v>
      </c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</row>
    <row r="2" spans="1:55">
      <c r="A2" s="184"/>
      <c r="B2" s="184"/>
      <c r="C2" s="184"/>
      <c r="D2" s="184"/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116</v>
      </c>
      <c r="L2" s="1" t="s">
        <v>117</v>
      </c>
      <c r="M2" s="1" t="s">
        <v>118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  <c r="W2" s="1" t="s">
        <v>128</v>
      </c>
      <c r="X2" s="1" t="s">
        <v>129</v>
      </c>
      <c r="Y2" s="1" t="s">
        <v>130</v>
      </c>
      <c r="Z2" s="1" t="s">
        <v>131</v>
      </c>
      <c r="AA2" s="1" t="s">
        <v>132</v>
      </c>
      <c r="AB2" s="1" t="s">
        <v>133</v>
      </c>
      <c r="AC2" s="1" t="s">
        <v>134</v>
      </c>
      <c r="AD2" s="1" t="s">
        <v>135</v>
      </c>
      <c r="AE2" s="1" t="s">
        <v>136</v>
      </c>
      <c r="AF2" s="1" t="s">
        <v>137</v>
      </c>
      <c r="AG2" s="1" t="s">
        <v>138</v>
      </c>
      <c r="AH2" s="1" t="s">
        <v>139</v>
      </c>
      <c r="AI2" s="1" t="s">
        <v>140</v>
      </c>
      <c r="AJ2" s="1" t="s">
        <v>141</v>
      </c>
      <c r="AK2" s="1" t="s">
        <v>142</v>
      </c>
      <c r="AL2" s="1" t="s">
        <v>143</v>
      </c>
      <c r="AM2" s="1" t="s">
        <v>144</v>
      </c>
      <c r="AN2" s="1" t="s">
        <v>145</v>
      </c>
      <c r="AO2" s="1" t="s">
        <v>146</v>
      </c>
      <c r="AP2" s="1" t="s">
        <v>147</v>
      </c>
      <c r="AQ2" s="1" t="s">
        <v>148</v>
      </c>
      <c r="AR2" s="1" t="s">
        <v>149</v>
      </c>
      <c r="AS2" s="1" t="s">
        <v>150</v>
      </c>
      <c r="AT2" s="1" t="s">
        <v>151</v>
      </c>
      <c r="AU2" s="1" t="s">
        <v>152</v>
      </c>
      <c r="AV2" s="1" t="s">
        <v>153</v>
      </c>
      <c r="AW2" s="1" t="s">
        <v>154</v>
      </c>
      <c r="AX2" s="1" t="s">
        <v>155</v>
      </c>
      <c r="AY2" s="1" t="s">
        <v>156</v>
      </c>
      <c r="AZ2" s="1" t="s">
        <v>157</v>
      </c>
      <c r="BA2" s="1" t="s">
        <v>158</v>
      </c>
      <c r="BB2" s="1" t="s">
        <v>159</v>
      </c>
      <c r="BC2" s="1" t="s">
        <v>160</v>
      </c>
    </row>
    <row r="3" spans="1:55">
      <c r="A3" s="184" t="s">
        <v>161</v>
      </c>
      <c r="B3" s="3" t="s">
        <v>162</v>
      </c>
      <c r="C3" s="1" t="s">
        <v>163</v>
      </c>
      <c r="D3" s="4">
        <v>8700</v>
      </c>
      <c r="E3" s="103">
        <v>2400</v>
      </c>
      <c r="F3" s="103">
        <v>1600</v>
      </c>
      <c r="G3" s="103">
        <v>1600</v>
      </c>
      <c r="H3" s="103">
        <v>800</v>
      </c>
      <c r="I3" s="103">
        <v>18000</v>
      </c>
      <c r="J3" s="103">
        <v>15000</v>
      </c>
      <c r="K3" s="103">
        <v>13000</v>
      </c>
      <c r="L3" s="103">
        <v>14000</v>
      </c>
      <c r="M3" s="103">
        <v>15000</v>
      </c>
      <c r="N3" s="103">
        <v>14000</v>
      </c>
      <c r="O3" s="103">
        <v>11000</v>
      </c>
      <c r="P3" s="103">
        <v>15000</v>
      </c>
      <c r="Q3" s="103">
        <v>14000</v>
      </c>
      <c r="R3" s="103">
        <v>14000</v>
      </c>
      <c r="S3" s="103">
        <v>27000</v>
      </c>
      <c r="T3" s="103">
        <v>24000</v>
      </c>
      <c r="U3" s="103">
        <v>27000</v>
      </c>
      <c r="V3" s="103">
        <v>22000</v>
      </c>
      <c r="W3" s="103">
        <v>22000</v>
      </c>
      <c r="X3" s="103">
        <v>15000</v>
      </c>
      <c r="Y3" s="103">
        <v>13000</v>
      </c>
      <c r="Z3" s="103">
        <v>14000</v>
      </c>
      <c r="AA3" s="103">
        <v>17000</v>
      </c>
      <c r="AB3" s="103">
        <v>15000</v>
      </c>
      <c r="AC3" s="103">
        <v>18000</v>
      </c>
      <c r="AD3" s="103">
        <v>13000</v>
      </c>
      <c r="AE3" s="103">
        <v>15000</v>
      </c>
      <c r="AF3" s="103">
        <v>13000</v>
      </c>
      <c r="AG3" s="103">
        <v>15000</v>
      </c>
      <c r="AH3" s="103">
        <v>27000</v>
      </c>
      <c r="AI3" s="103">
        <v>18000</v>
      </c>
      <c r="AJ3" s="103">
        <v>17000</v>
      </c>
      <c r="AK3" s="103">
        <v>15000</v>
      </c>
      <c r="AL3" s="103">
        <v>15000</v>
      </c>
      <c r="AM3" s="103">
        <v>11000</v>
      </c>
      <c r="AN3" s="103">
        <v>13000</v>
      </c>
      <c r="AO3" s="103">
        <v>14000</v>
      </c>
      <c r="AP3" s="103">
        <v>18000</v>
      </c>
      <c r="AQ3" s="103">
        <v>11000</v>
      </c>
      <c r="AR3" s="103">
        <v>14000</v>
      </c>
      <c r="AS3" s="103">
        <v>21000</v>
      </c>
      <c r="AT3" s="103">
        <v>14000</v>
      </c>
      <c r="AU3" s="103">
        <v>15000</v>
      </c>
      <c r="AV3" s="103">
        <v>25000</v>
      </c>
      <c r="AW3" s="103">
        <v>15000</v>
      </c>
      <c r="AX3" s="103">
        <v>15000</v>
      </c>
      <c r="AY3" s="103">
        <v>20000</v>
      </c>
      <c r="AZ3" s="103">
        <v>15000</v>
      </c>
      <c r="BA3" s="103">
        <v>17000</v>
      </c>
      <c r="BB3" s="103">
        <v>17000</v>
      </c>
      <c r="BC3" s="103">
        <v>15000</v>
      </c>
    </row>
    <row r="4" spans="1:55">
      <c r="A4" s="184"/>
      <c r="B4" s="3" t="s">
        <v>164</v>
      </c>
      <c r="C4" s="1" t="s">
        <v>165</v>
      </c>
      <c r="D4" s="4">
        <v>10200</v>
      </c>
      <c r="E4" s="103">
        <v>2400</v>
      </c>
      <c r="F4" s="103">
        <v>1600</v>
      </c>
      <c r="G4" s="103">
        <v>1600</v>
      </c>
      <c r="H4" s="103">
        <v>800</v>
      </c>
      <c r="I4" s="103">
        <v>18000</v>
      </c>
      <c r="J4" s="103">
        <v>15000</v>
      </c>
      <c r="K4" s="103">
        <v>13000</v>
      </c>
      <c r="L4" s="103">
        <v>14000</v>
      </c>
      <c r="M4" s="103">
        <v>15000</v>
      </c>
      <c r="N4" s="103">
        <v>14000</v>
      </c>
      <c r="O4" s="103">
        <v>11000</v>
      </c>
      <c r="P4" s="103">
        <v>15000</v>
      </c>
      <c r="Q4" s="103">
        <v>14000</v>
      </c>
      <c r="R4" s="103">
        <v>14000</v>
      </c>
      <c r="S4" s="103">
        <v>27000</v>
      </c>
      <c r="T4" s="103">
        <v>24000</v>
      </c>
      <c r="U4" s="103">
        <v>27000</v>
      </c>
      <c r="V4" s="103">
        <v>22000</v>
      </c>
      <c r="W4" s="103">
        <v>22000</v>
      </c>
      <c r="X4" s="103">
        <v>15000</v>
      </c>
      <c r="Y4" s="103">
        <v>13000</v>
      </c>
      <c r="Z4" s="103">
        <v>14000</v>
      </c>
      <c r="AA4" s="103">
        <v>17000</v>
      </c>
      <c r="AB4" s="103">
        <v>15000</v>
      </c>
      <c r="AC4" s="103">
        <v>18000</v>
      </c>
      <c r="AD4" s="103">
        <v>13000</v>
      </c>
      <c r="AE4" s="103">
        <v>15000</v>
      </c>
      <c r="AF4" s="103">
        <v>13000</v>
      </c>
      <c r="AG4" s="103">
        <v>15000</v>
      </c>
      <c r="AH4" s="103">
        <v>27000</v>
      </c>
      <c r="AI4" s="103">
        <v>18000</v>
      </c>
      <c r="AJ4" s="103">
        <v>17000</v>
      </c>
      <c r="AK4" s="103">
        <v>15000</v>
      </c>
      <c r="AL4" s="103">
        <v>15000</v>
      </c>
      <c r="AM4" s="103">
        <v>11000</v>
      </c>
      <c r="AN4" s="103">
        <v>13000</v>
      </c>
      <c r="AO4" s="103">
        <v>14000</v>
      </c>
      <c r="AP4" s="103">
        <v>18000</v>
      </c>
      <c r="AQ4" s="103">
        <v>11000</v>
      </c>
      <c r="AR4" s="103">
        <v>14000</v>
      </c>
      <c r="AS4" s="103">
        <v>21000</v>
      </c>
      <c r="AT4" s="103">
        <v>14000</v>
      </c>
      <c r="AU4" s="103">
        <v>15000</v>
      </c>
      <c r="AV4" s="103">
        <v>25000</v>
      </c>
      <c r="AW4" s="103">
        <v>15000</v>
      </c>
      <c r="AX4" s="103">
        <v>15000</v>
      </c>
      <c r="AY4" s="103">
        <v>20000</v>
      </c>
      <c r="AZ4" s="103">
        <v>15000</v>
      </c>
      <c r="BA4" s="103">
        <v>17000</v>
      </c>
      <c r="BB4" s="103">
        <v>17000</v>
      </c>
      <c r="BC4" s="103">
        <v>15000</v>
      </c>
    </row>
    <row r="5" spans="1:55">
      <c r="A5" s="184"/>
      <c r="B5" s="3" t="s">
        <v>166</v>
      </c>
      <c r="C5" s="1" t="s">
        <v>167</v>
      </c>
      <c r="D5" s="4">
        <v>9300</v>
      </c>
      <c r="E5" s="103">
        <v>2400</v>
      </c>
      <c r="F5" s="103">
        <v>1600</v>
      </c>
      <c r="G5" s="103">
        <v>1600</v>
      </c>
      <c r="H5" s="103">
        <v>800</v>
      </c>
      <c r="I5" s="103">
        <v>18000</v>
      </c>
      <c r="J5" s="103">
        <v>15000</v>
      </c>
      <c r="K5" s="103">
        <v>13000</v>
      </c>
      <c r="L5" s="103">
        <v>14000</v>
      </c>
      <c r="M5" s="103">
        <v>15000</v>
      </c>
      <c r="N5" s="103">
        <v>14000</v>
      </c>
      <c r="O5" s="103">
        <v>11000</v>
      </c>
      <c r="P5" s="103">
        <v>15000</v>
      </c>
      <c r="Q5" s="103">
        <v>14000</v>
      </c>
      <c r="R5" s="103">
        <v>14000</v>
      </c>
      <c r="S5" s="103">
        <v>27000</v>
      </c>
      <c r="T5" s="103">
        <v>24000</v>
      </c>
      <c r="U5" s="103">
        <v>27000</v>
      </c>
      <c r="V5" s="103">
        <v>22000</v>
      </c>
      <c r="W5" s="103">
        <v>22000</v>
      </c>
      <c r="X5" s="103">
        <v>15000</v>
      </c>
      <c r="Y5" s="103">
        <v>13000</v>
      </c>
      <c r="Z5" s="103">
        <v>14000</v>
      </c>
      <c r="AA5" s="103">
        <v>17000</v>
      </c>
      <c r="AB5" s="103">
        <v>15000</v>
      </c>
      <c r="AC5" s="103">
        <v>18000</v>
      </c>
      <c r="AD5" s="103">
        <v>13000</v>
      </c>
      <c r="AE5" s="103">
        <v>15000</v>
      </c>
      <c r="AF5" s="103">
        <v>13000</v>
      </c>
      <c r="AG5" s="103">
        <v>15000</v>
      </c>
      <c r="AH5" s="103">
        <v>27000</v>
      </c>
      <c r="AI5" s="103">
        <v>18000</v>
      </c>
      <c r="AJ5" s="103">
        <v>17000</v>
      </c>
      <c r="AK5" s="103">
        <v>15000</v>
      </c>
      <c r="AL5" s="103">
        <v>15000</v>
      </c>
      <c r="AM5" s="103">
        <v>11000</v>
      </c>
      <c r="AN5" s="103">
        <v>13000</v>
      </c>
      <c r="AO5" s="103">
        <v>14000</v>
      </c>
      <c r="AP5" s="103">
        <v>18000</v>
      </c>
      <c r="AQ5" s="103">
        <v>11000</v>
      </c>
      <c r="AR5" s="103">
        <v>14000</v>
      </c>
      <c r="AS5" s="103">
        <v>21000</v>
      </c>
      <c r="AT5" s="103">
        <v>14000</v>
      </c>
      <c r="AU5" s="103">
        <v>15000</v>
      </c>
      <c r="AV5" s="103">
        <v>25000</v>
      </c>
      <c r="AW5" s="103">
        <v>15000</v>
      </c>
      <c r="AX5" s="103">
        <v>15000</v>
      </c>
      <c r="AY5" s="103">
        <v>20000</v>
      </c>
      <c r="AZ5" s="103">
        <v>15000</v>
      </c>
      <c r="BA5" s="103">
        <v>17000</v>
      </c>
      <c r="BB5" s="103">
        <v>17000</v>
      </c>
      <c r="BC5" s="103">
        <v>15000</v>
      </c>
    </row>
    <row r="6" spans="1:55">
      <c r="A6" s="184"/>
      <c r="B6" s="3" t="s">
        <v>168</v>
      </c>
      <c r="C6" s="1" t="s">
        <v>169</v>
      </c>
      <c r="D6" s="4">
        <v>11500</v>
      </c>
      <c r="E6" s="103">
        <v>2400</v>
      </c>
      <c r="F6" s="103">
        <v>1600</v>
      </c>
      <c r="G6" s="103">
        <v>1600</v>
      </c>
      <c r="H6" s="103">
        <v>800</v>
      </c>
      <c r="I6" s="103">
        <v>18000</v>
      </c>
      <c r="J6" s="103">
        <v>15000</v>
      </c>
      <c r="K6" s="103">
        <v>13000</v>
      </c>
      <c r="L6" s="103">
        <v>14000</v>
      </c>
      <c r="M6" s="103">
        <v>15000</v>
      </c>
      <c r="N6" s="103">
        <v>14000</v>
      </c>
      <c r="O6" s="103">
        <v>11000</v>
      </c>
      <c r="P6" s="103">
        <v>15000</v>
      </c>
      <c r="Q6" s="103">
        <v>14000</v>
      </c>
      <c r="R6" s="103">
        <v>14000</v>
      </c>
      <c r="S6" s="103">
        <v>27000</v>
      </c>
      <c r="T6" s="103">
        <v>24000</v>
      </c>
      <c r="U6" s="103">
        <v>27000</v>
      </c>
      <c r="V6" s="103">
        <v>22000</v>
      </c>
      <c r="W6" s="103">
        <v>22000</v>
      </c>
      <c r="X6" s="103">
        <v>15000</v>
      </c>
      <c r="Y6" s="103">
        <v>13000</v>
      </c>
      <c r="Z6" s="103">
        <v>14000</v>
      </c>
      <c r="AA6" s="103">
        <v>17000</v>
      </c>
      <c r="AB6" s="103">
        <v>15000</v>
      </c>
      <c r="AC6" s="103">
        <v>18000</v>
      </c>
      <c r="AD6" s="103">
        <v>13000</v>
      </c>
      <c r="AE6" s="103">
        <v>15000</v>
      </c>
      <c r="AF6" s="103">
        <v>13000</v>
      </c>
      <c r="AG6" s="103">
        <v>15000</v>
      </c>
      <c r="AH6" s="103">
        <v>27000</v>
      </c>
      <c r="AI6" s="103">
        <v>18000</v>
      </c>
      <c r="AJ6" s="103">
        <v>17000</v>
      </c>
      <c r="AK6" s="103">
        <v>15000</v>
      </c>
      <c r="AL6" s="103">
        <v>15000</v>
      </c>
      <c r="AM6" s="103">
        <v>11000</v>
      </c>
      <c r="AN6" s="103">
        <v>13000</v>
      </c>
      <c r="AO6" s="103">
        <v>14000</v>
      </c>
      <c r="AP6" s="103">
        <v>18000</v>
      </c>
      <c r="AQ6" s="103">
        <v>11000</v>
      </c>
      <c r="AR6" s="103">
        <v>14000</v>
      </c>
      <c r="AS6" s="103">
        <v>21000</v>
      </c>
      <c r="AT6" s="103">
        <v>14000</v>
      </c>
      <c r="AU6" s="103">
        <v>15000</v>
      </c>
      <c r="AV6" s="103">
        <v>25000</v>
      </c>
      <c r="AW6" s="103">
        <v>15000</v>
      </c>
      <c r="AX6" s="103">
        <v>15000</v>
      </c>
      <c r="AY6" s="103">
        <v>20000</v>
      </c>
      <c r="AZ6" s="103">
        <v>15000</v>
      </c>
      <c r="BA6" s="103">
        <v>17000</v>
      </c>
      <c r="BB6" s="103">
        <v>17000</v>
      </c>
      <c r="BC6" s="103">
        <v>15000</v>
      </c>
    </row>
    <row r="7" spans="1:55">
      <c r="A7" s="184"/>
      <c r="B7" s="3" t="s">
        <v>170</v>
      </c>
      <c r="C7" s="1" t="s">
        <v>165</v>
      </c>
      <c r="D7" s="4">
        <v>10200</v>
      </c>
      <c r="E7" s="103">
        <v>2400</v>
      </c>
      <c r="F7" s="103">
        <v>1600</v>
      </c>
      <c r="G7" s="103">
        <v>1600</v>
      </c>
      <c r="H7" s="103">
        <v>800</v>
      </c>
      <c r="I7" s="103">
        <v>18000</v>
      </c>
      <c r="J7" s="103">
        <v>15000</v>
      </c>
      <c r="K7" s="103">
        <v>13000</v>
      </c>
      <c r="L7" s="103">
        <v>14000</v>
      </c>
      <c r="M7" s="103">
        <v>15000</v>
      </c>
      <c r="N7" s="103">
        <v>14000</v>
      </c>
      <c r="O7" s="103">
        <v>11000</v>
      </c>
      <c r="P7" s="103">
        <v>15000</v>
      </c>
      <c r="Q7" s="103">
        <v>14000</v>
      </c>
      <c r="R7" s="103">
        <v>14000</v>
      </c>
      <c r="S7" s="103">
        <v>27000</v>
      </c>
      <c r="T7" s="103">
        <v>24000</v>
      </c>
      <c r="U7" s="103">
        <v>27000</v>
      </c>
      <c r="V7" s="103">
        <v>22000</v>
      </c>
      <c r="W7" s="103">
        <v>22000</v>
      </c>
      <c r="X7" s="103">
        <v>15000</v>
      </c>
      <c r="Y7" s="103">
        <v>13000</v>
      </c>
      <c r="Z7" s="103">
        <v>14000</v>
      </c>
      <c r="AA7" s="103">
        <v>17000</v>
      </c>
      <c r="AB7" s="103">
        <v>15000</v>
      </c>
      <c r="AC7" s="103">
        <v>18000</v>
      </c>
      <c r="AD7" s="103">
        <v>13000</v>
      </c>
      <c r="AE7" s="103">
        <v>15000</v>
      </c>
      <c r="AF7" s="103">
        <v>13000</v>
      </c>
      <c r="AG7" s="103">
        <v>15000</v>
      </c>
      <c r="AH7" s="103">
        <v>27000</v>
      </c>
      <c r="AI7" s="103">
        <v>18000</v>
      </c>
      <c r="AJ7" s="103">
        <v>17000</v>
      </c>
      <c r="AK7" s="103">
        <v>15000</v>
      </c>
      <c r="AL7" s="103">
        <v>15000</v>
      </c>
      <c r="AM7" s="103">
        <v>11000</v>
      </c>
      <c r="AN7" s="103">
        <v>13000</v>
      </c>
      <c r="AO7" s="103">
        <v>14000</v>
      </c>
      <c r="AP7" s="103">
        <v>18000</v>
      </c>
      <c r="AQ7" s="103">
        <v>11000</v>
      </c>
      <c r="AR7" s="103">
        <v>14000</v>
      </c>
      <c r="AS7" s="103">
        <v>21000</v>
      </c>
      <c r="AT7" s="103">
        <v>14000</v>
      </c>
      <c r="AU7" s="103">
        <v>15000</v>
      </c>
      <c r="AV7" s="103">
        <v>25000</v>
      </c>
      <c r="AW7" s="103">
        <v>15000</v>
      </c>
      <c r="AX7" s="103">
        <v>15000</v>
      </c>
      <c r="AY7" s="103">
        <v>20000</v>
      </c>
      <c r="AZ7" s="103">
        <v>15000</v>
      </c>
      <c r="BA7" s="103">
        <v>17000</v>
      </c>
      <c r="BB7" s="103">
        <v>17000</v>
      </c>
      <c r="BC7" s="103">
        <v>15000</v>
      </c>
    </row>
    <row r="8" spans="1:55">
      <c r="A8" s="184"/>
      <c r="B8" s="3" t="s">
        <v>171</v>
      </c>
      <c r="C8" s="1" t="s">
        <v>167</v>
      </c>
      <c r="D8" s="4">
        <v>9300</v>
      </c>
      <c r="E8" s="103">
        <v>2400</v>
      </c>
      <c r="F8" s="103">
        <v>1600</v>
      </c>
      <c r="G8" s="103">
        <v>1600</v>
      </c>
      <c r="H8" s="103">
        <v>800</v>
      </c>
      <c r="I8" s="103">
        <v>18000</v>
      </c>
      <c r="J8" s="103">
        <v>15000</v>
      </c>
      <c r="K8" s="103">
        <v>13000</v>
      </c>
      <c r="L8" s="103">
        <v>14000</v>
      </c>
      <c r="M8" s="103">
        <v>15000</v>
      </c>
      <c r="N8" s="103">
        <v>14000</v>
      </c>
      <c r="O8" s="103">
        <v>11000</v>
      </c>
      <c r="P8" s="103">
        <v>15000</v>
      </c>
      <c r="Q8" s="103">
        <v>14000</v>
      </c>
      <c r="R8" s="103">
        <v>14000</v>
      </c>
      <c r="S8" s="103">
        <v>27000</v>
      </c>
      <c r="T8" s="103">
        <v>24000</v>
      </c>
      <c r="U8" s="103">
        <v>27000</v>
      </c>
      <c r="V8" s="103">
        <v>22000</v>
      </c>
      <c r="W8" s="103">
        <v>22000</v>
      </c>
      <c r="X8" s="103">
        <v>15000</v>
      </c>
      <c r="Y8" s="103">
        <v>13000</v>
      </c>
      <c r="Z8" s="103">
        <v>14000</v>
      </c>
      <c r="AA8" s="103">
        <v>17000</v>
      </c>
      <c r="AB8" s="103">
        <v>15000</v>
      </c>
      <c r="AC8" s="103">
        <v>18000</v>
      </c>
      <c r="AD8" s="103">
        <v>13000</v>
      </c>
      <c r="AE8" s="103">
        <v>15000</v>
      </c>
      <c r="AF8" s="103">
        <v>13000</v>
      </c>
      <c r="AG8" s="103">
        <v>15000</v>
      </c>
      <c r="AH8" s="103">
        <v>27000</v>
      </c>
      <c r="AI8" s="103">
        <v>18000</v>
      </c>
      <c r="AJ8" s="103">
        <v>17000</v>
      </c>
      <c r="AK8" s="103">
        <v>15000</v>
      </c>
      <c r="AL8" s="103">
        <v>15000</v>
      </c>
      <c r="AM8" s="103">
        <v>11000</v>
      </c>
      <c r="AN8" s="103">
        <v>13000</v>
      </c>
      <c r="AO8" s="103">
        <v>14000</v>
      </c>
      <c r="AP8" s="103">
        <v>18000</v>
      </c>
      <c r="AQ8" s="103">
        <v>11000</v>
      </c>
      <c r="AR8" s="103">
        <v>14000</v>
      </c>
      <c r="AS8" s="103">
        <v>21000</v>
      </c>
      <c r="AT8" s="103">
        <v>14000</v>
      </c>
      <c r="AU8" s="103">
        <v>15000</v>
      </c>
      <c r="AV8" s="103">
        <v>25000</v>
      </c>
      <c r="AW8" s="103">
        <v>15000</v>
      </c>
      <c r="AX8" s="103">
        <v>15000</v>
      </c>
      <c r="AY8" s="103">
        <v>20000</v>
      </c>
      <c r="AZ8" s="103">
        <v>15000</v>
      </c>
      <c r="BA8" s="103">
        <v>17000</v>
      </c>
      <c r="BB8" s="103">
        <v>17000</v>
      </c>
      <c r="BC8" s="103">
        <v>15000</v>
      </c>
    </row>
    <row r="9" spans="1:55">
      <c r="A9" s="186" t="s">
        <v>172</v>
      </c>
      <c r="B9" s="5" t="s">
        <v>29</v>
      </c>
      <c r="C9" s="6" t="s">
        <v>173</v>
      </c>
      <c r="D9" s="7">
        <v>7000</v>
      </c>
      <c r="E9" s="104">
        <v>2400</v>
      </c>
      <c r="F9" s="104">
        <v>1600</v>
      </c>
      <c r="G9" s="104">
        <v>1600</v>
      </c>
      <c r="H9" s="104">
        <v>800</v>
      </c>
      <c r="I9" s="104">
        <v>13000</v>
      </c>
      <c r="J9" s="104">
        <v>11000</v>
      </c>
      <c r="K9" s="104">
        <v>9000</v>
      </c>
      <c r="L9" s="104">
        <v>10000</v>
      </c>
      <c r="M9" s="104">
        <v>11000</v>
      </c>
      <c r="N9" s="104">
        <v>10000</v>
      </c>
      <c r="O9" s="104">
        <v>8000</v>
      </c>
      <c r="P9" s="104">
        <v>11000</v>
      </c>
      <c r="Q9" s="104">
        <v>10000</v>
      </c>
      <c r="R9" s="104">
        <v>10000</v>
      </c>
      <c r="S9" s="104">
        <v>19000</v>
      </c>
      <c r="T9" s="104">
        <v>17000</v>
      </c>
      <c r="U9" s="104">
        <v>19000</v>
      </c>
      <c r="V9" s="104">
        <v>16000</v>
      </c>
      <c r="W9" s="104">
        <v>16000</v>
      </c>
      <c r="X9" s="104">
        <v>11000</v>
      </c>
      <c r="Y9" s="104">
        <v>9000</v>
      </c>
      <c r="Z9" s="104">
        <v>10000</v>
      </c>
      <c r="AA9" s="104">
        <v>12000</v>
      </c>
      <c r="AB9" s="104">
        <v>11000</v>
      </c>
      <c r="AC9" s="104">
        <v>13000</v>
      </c>
      <c r="AD9" s="104">
        <v>9000</v>
      </c>
      <c r="AE9" s="104">
        <v>11000</v>
      </c>
      <c r="AF9" s="104">
        <v>9000</v>
      </c>
      <c r="AG9" s="104">
        <v>11000</v>
      </c>
      <c r="AH9" s="104">
        <v>19000</v>
      </c>
      <c r="AI9" s="104">
        <v>13000</v>
      </c>
      <c r="AJ9" s="104">
        <v>12000</v>
      </c>
      <c r="AK9" s="104">
        <v>11000</v>
      </c>
      <c r="AL9" s="104">
        <v>11000</v>
      </c>
      <c r="AM9" s="104">
        <v>8000</v>
      </c>
      <c r="AN9" s="104">
        <v>9000</v>
      </c>
      <c r="AO9" s="104">
        <v>10000</v>
      </c>
      <c r="AP9" s="104">
        <v>13000</v>
      </c>
      <c r="AQ9" s="104">
        <v>8000</v>
      </c>
      <c r="AR9" s="104">
        <v>10000</v>
      </c>
      <c r="AS9" s="104">
        <v>15000</v>
      </c>
      <c r="AT9" s="104">
        <v>10000</v>
      </c>
      <c r="AU9" s="104">
        <v>11000</v>
      </c>
      <c r="AV9" s="104">
        <v>18000</v>
      </c>
      <c r="AW9" s="104">
        <v>11000</v>
      </c>
      <c r="AX9" s="104">
        <v>11000</v>
      </c>
      <c r="AY9" s="104">
        <v>14000</v>
      </c>
      <c r="AZ9" s="104">
        <v>11000</v>
      </c>
      <c r="BA9" s="104">
        <v>12000</v>
      </c>
      <c r="BB9" s="104">
        <v>12000</v>
      </c>
      <c r="BC9" s="104">
        <v>11000</v>
      </c>
    </row>
    <row r="10" spans="1:55">
      <c r="A10" s="186"/>
      <c r="B10" s="5" t="s">
        <v>174</v>
      </c>
      <c r="C10" s="6" t="s">
        <v>175</v>
      </c>
      <c r="D10" s="7">
        <v>7900</v>
      </c>
      <c r="E10" s="104">
        <v>2400</v>
      </c>
      <c r="F10" s="104">
        <v>1600</v>
      </c>
      <c r="G10" s="104">
        <v>1600</v>
      </c>
      <c r="H10" s="104">
        <v>800</v>
      </c>
      <c r="I10" s="104">
        <v>13000</v>
      </c>
      <c r="J10" s="104">
        <v>11000</v>
      </c>
      <c r="K10" s="104">
        <v>9000</v>
      </c>
      <c r="L10" s="104">
        <v>10000</v>
      </c>
      <c r="M10" s="104">
        <v>11000</v>
      </c>
      <c r="N10" s="104">
        <v>10000</v>
      </c>
      <c r="O10" s="104">
        <v>8000</v>
      </c>
      <c r="P10" s="104">
        <v>11000</v>
      </c>
      <c r="Q10" s="104">
        <v>10000</v>
      </c>
      <c r="R10" s="104">
        <v>10000</v>
      </c>
      <c r="S10" s="104">
        <v>19000</v>
      </c>
      <c r="T10" s="104">
        <v>17000</v>
      </c>
      <c r="U10" s="104">
        <v>19000</v>
      </c>
      <c r="V10" s="104">
        <v>16000</v>
      </c>
      <c r="W10" s="104">
        <v>16000</v>
      </c>
      <c r="X10" s="104">
        <v>11000</v>
      </c>
      <c r="Y10" s="104">
        <v>9000</v>
      </c>
      <c r="Z10" s="104">
        <v>10000</v>
      </c>
      <c r="AA10" s="104">
        <v>12000</v>
      </c>
      <c r="AB10" s="104">
        <v>11000</v>
      </c>
      <c r="AC10" s="104">
        <v>13000</v>
      </c>
      <c r="AD10" s="104">
        <v>9000</v>
      </c>
      <c r="AE10" s="104">
        <v>11000</v>
      </c>
      <c r="AF10" s="104">
        <v>9000</v>
      </c>
      <c r="AG10" s="104">
        <v>11000</v>
      </c>
      <c r="AH10" s="104">
        <v>19000</v>
      </c>
      <c r="AI10" s="104">
        <v>13000</v>
      </c>
      <c r="AJ10" s="104">
        <v>12000</v>
      </c>
      <c r="AK10" s="104">
        <v>11000</v>
      </c>
      <c r="AL10" s="104">
        <v>11000</v>
      </c>
      <c r="AM10" s="104">
        <v>8000</v>
      </c>
      <c r="AN10" s="104">
        <v>9000</v>
      </c>
      <c r="AO10" s="104">
        <v>10000</v>
      </c>
      <c r="AP10" s="104">
        <v>13000</v>
      </c>
      <c r="AQ10" s="104">
        <v>8000</v>
      </c>
      <c r="AR10" s="104">
        <v>10000</v>
      </c>
      <c r="AS10" s="104">
        <v>15000</v>
      </c>
      <c r="AT10" s="104">
        <v>10000</v>
      </c>
      <c r="AU10" s="104">
        <v>11000</v>
      </c>
      <c r="AV10" s="104">
        <v>18000</v>
      </c>
      <c r="AW10" s="104">
        <v>11000</v>
      </c>
      <c r="AX10" s="104">
        <v>11000</v>
      </c>
      <c r="AY10" s="104">
        <v>14000</v>
      </c>
      <c r="AZ10" s="104">
        <v>11000</v>
      </c>
      <c r="BA10" s="104">
        <v>12000</v>
      </c>
      <c r="BB10" s="104">
        <v>12000</v>
      </c>
      <c r="BC10" s="104">
        <v>11000</v>
      </c>
    </row>
    <row r="11" spans="1:55">
      <c r="A11" s="186"/>
      <c r="B11" s="5" t="s">
        <v>176</v>
      </c>
      <c r="C11" s="6" t="s">
        <v>175</v>
      </c>
      <c r="D11" s="7">
        <v>7900</v>
      </c>
      <c r="E11" s="104">
        <v>2400</v>
      </c>
      <c r="F11" s="104">
        <v>1600</v>
      </c>
      <c r="G11" s="104">
        <v>1600</v>
      </c>
      <c r="H11" s="104">
        <v>800</v>
      </c>
      <c r="I11" s="104">
        <v>13000</v>
      </c>
      <c r="J11" s="104">
        <v>11000</v>
      </c>
      <c r="K11" s="104">
        <v>9000</v>
      </c>
      <c r="L11" s="104">
        <v>10000</v>
      </c>
      <c r="M11" s="104">
        <v>11000</v>
      </c>
      <c r="N11" s="104">
        <v>10000</v>
      </c>
      <c r="O11" s="104">
        <v>8000</v>
      </c>
      <c r="P11" s="104">
        <v>11000</v>
      </c>
      <c r="Q11" s="104">
        <v>10000</v>
      </c>
      <c r="R11" s="104">
        <v>10000</v>
      </c>
      <c r="S11" s="104">
        <v>19000</v>
      </c>
      <c r="T11" s="104">
        <v>17000</v>
      </c>
      <c r="U11" s="104">
        <v>19000</v>
      </c>
      <c r="V11" s="104">
        <v>16000</v>
      </c>
      <c r="W11" s="104">
        <v>16000</v>
      </c>
      <c r="X11" s="104">
        <v>11000</v>
      </c>
      <c r="Y11" s="104">
        <v>9000</v>
      </c>
      <c r="Z11" s="104">
        <v>10000</v>
      </c>
      <c r="AA11" s="104">
        <v>12000</v>
      </c>
      <c r="AB11" s="104">
        <v>11000</v>
      </c>
      <c r="AC11" s="104">
        <v>13000</v>
      </c>
      <c r="AD11" s="104">
        <v>9000</v>
      </c>
      <c r="AE11" s="104">
        <v>11000</v>
      </c>
      <c r="AF11" s="104">
        <v>9000</v>
      </c>
      <c r="AG11" s="104">
        <v>11000</v>
      </c>
      <c r="AH11" s="104">
        <v>19000</v>
      </c>
      <c r="AI11" s="104">
        <v>13000</v>
      </c>
      <c r="AJ11" s="104">
        <v>12000</v>
      </c>
      <c r="AK11" s="104">
        <v>11000</v>
      </c>
      <c r="AL11" s="104">
        <v>11000</v>
      </c>
      <c r="AM11" s="104">
        <v>8000</v>
      </c>
      <c r="AN11" s="104">
        <v>9000</v>
      </c>
      <c r="AO11" s="104">
        <v>10000</v>
      </c>
      <c r="AP11" s="104">
        <v>13000</v>
      </c>
      <c r="AQ11" s="104">
        <v>8000</v>
      </c>
      <c r="AR11" s="104">
        <v>10000</v>
      </c>
      <c r="AS11" s="104">
        <v>15000</v>
      </c>
      <c r="AT11" s="104">
        <v>10000</v>
      </c>
      <c r="AU11" s="104">
        <v>11000</v>
      </c>
      <c r="AV11" s="104">
        <v>18000</v>
      </c>
      <c r="AW11" s="104">
        <v>11000</v>
      </c>
      <c r="AX11" s="104">
        <v>11000</v>
      </c>
      <c r="AY11" s="104">
        <v>14000</v>
      </c>
      <c r="AZ11" s="104">
        <v>11000</v>
      </c>
      <c r="BA11" s="104">
        <v>12000</v>
      </c>
      <c r="BB11" s="104">
        <v>12000</v>
      </c>
      <c r="BC11" s="104">
        <v>11000</v>
      </c>
    </row>
    <row r="12" spans="1:55">
      <c r="A12" s="186"/>
      <c r="B12" s="5" t="s">
        <v>177</v>
      </c>
      <c r="C12" s="6" t="s">
        <v>175</v>
      </c>
      <c r="D12" s="7">
        <v>7900</v>
      </c>
      <c r="E12" s="104">
        <v>2400</v>
      </c>
      <c r="F12" s="104">
        <v>1600</v>
      </c>
      <c r="G12" s="104">
        <v>1600</v>
      </c>
      <c r="H12" s="104">
        <v>800</v>
      </c>
      <c r="I12" s="104">
        <v>13000</v>
      </c>
      <c r="J12" s="104">
        <v>11000</v>
      </c>
      <c r="K12" s="104">
        <v>9000</v>
      </c>
      <c r="L12" s="104">
        <v>10000</v>
      </c>
      <c r="M12" s="104">
        <v>11000</v>
      </c>
      <c r="N12" s="104">
        <v>10000</v>
      </c>
      <c r="O12" s="104">
        <v>8000</v>
      </c>
      <c r="P12" s="104">
        <v>11000</v>
      </c>
      <c r="Q12" s="104">
        <v>10000</v>
      </c>
      <c r="R12" s="104">
        <v>10000</v>
      </c>
      <c r="S12" s="104">
        <v>19000</v>
      </c>
      <c r="T12" s="104">
        <v>17000</v>
      </c>
      <c r="U12" s="104">
        <v>19000</v>
      </c>
      <c r="V12" s="104">
        <v>16000</v>
      </c>
      <c r="W12" s="104">
        <v>16000</v>
      </c>
      <c r="X12" s="104">
        <v>11000</v>
      </c>
      <c r="Y12" s="104">
        <v>9000</v>
      </c>
      <c r="Z12" s="104">
        <v>10000</v>
      </c>
      <c r="AA12" s="104">
        <v>12000</v>
      </c>
      <c r="AB12" s="104">
        <v>11000</v>
      </c>
      <c r="AC12" s="104">
        <v>13000</v>
      </c>
      <c r="AD12" s="104">
        <v>9000</v>
      </c>
      <c r="AE12" s="104">
        <v>11000</v>
      </c>
      <c r="AF12" s="104">
        <v>9000</v>
      </c>
      <c r="AG12" s="104">
        <v>11000</v>
      </c>
      <c r="AH12" s="104">
        <v>19000</v>
      </c>
      <c r="AI12" s="104">
        <v>13000</v>
      </c>
      <c r="AJ12" s="104">
        <v>12000</v>
      </c>
      <c r="AK12" s="104">
        <v>11000</v>
      </c>
      <c r="AL12" s="104">
        <v>11000</v>
      </c>
      <c r="AM12" s="104">
        <v>8000</v>
      </c>
      <c r="AN12" s="104">
        <v>9000</v>
      </c>
      <c r="AO12" s="104">
        <v>10000</v>
      </c>
      <c r="AP12" s="104">
        <v>13000</v>
      </c>
      <c r="AQ12" s="104">
        <v>8000</v>
      </c>
      <c r="AR12" s="104">
        <v>10000</v>
      </c>
      <c r="AS12" s="104">
        <v>15000</v>
      </c>
      <c r="AT12" s="104">
        <v>10000</v>
      </c>
      <c r="AU12" s="104">
        <v>11000</v>
      </c>
      <c r="AV12" s="104">
        <v>18000</v>
      </c>
      <c r="AW12" s="104">
        <v>11000</v>
      </c>
      <c r="AX12" s="104">
        <v>11000</v>
      </c>
      <c r="AY12" s="104">
        <v>14000</v>
      </c>
      <c r="AZ12" s="104">
        <v>11000</v>
      </c>
      <c r="BA12" s="104">
        <v>12000</v>
      </c>
      <c r="BB12" s="104">
        <v>12000</v>
      </c>
      <c r="BC12" s="104">
        <v>11000</v>
      </c>
    </row>
    <row r="13" spans="1:55">
      <c r="A13" s="186"/>
      <c r="B13" s="5" t="s">
        <v>178</v>
      </c>
      <c r="C13" s="6" t="s">
        <v>173</v>
      </c>
      <c r="D13" s="7">
        <v>7000</v>
      </c>
      <c r="E13" s="104">
        <v>2400</v>
      </c>
      <c r="F13" s="104">
        <v>1600</v>
      </c>
      <c r="G13" s="104">
        <v>1600</v>
      </c>
      <c r="H13" s="104">
        <v>800</v>
      </c>
      <c r="I13" s="104">
        <v>13000</v>
      </c>
      <c r="J13" s="104">
        <v>11000</v>
      </c>
      <c r="K13" s="104">
        <v>9000</v>
      </c>
      <c r="L13" s="104">
        <v>10000</v>
      </c>
      <c r="M13" s="104">
        <v>11000</v>
      </c>
      <c r="N13" s="104">
        <v>10000</v>
      </c>
      <c r="O13" s="104">
        <v>8000</v>
      </c>
      <c r="P13" s="104">
        <v>11000</v>
      </c>
      <c r="Q13" s="104">
        <v>10000</v>
      </c>
      <c r="R13" s="104">
        <v>10000</v>
      </c>
      <c r="S13" s="104">
        <v>19000</v>
      </c>
      <c r="T13" s="104">
        <v>17000</v>
      </c>
      <c r="U13" s="104">
        <v>19000</v>
      </c>
      <c r="V13" s="104">
        <v>16000</v>
      </c>
      <c r="W13" s="104">
        <v>16000</v>
      </c>
      <c r="X13" s="104">
        <v>11000</v>
      </c>
      <c r="Y13" s="104">
        <v>9000</v>
      </c>
      <c r="Z13" s="104">
        <v>10000</v>
      </c>
      <c r="AA13" s="104">
        <v>12000</v>
      </c>
      <c r="AB13" s="104">
        <v>11000</v>
      </c>
      <c r="AC13" s="104">
        <v>13000</v>
      </c>
      <c r="AD13" s="104">
        <v>9000</v>
      </c>
      <c r="AE13" s="104">
        <v>11000</v>
      </c>
      <c r="AF13" s="104">
        <v>9000</v>
      </c>
      <c r="AG13" s="104">
        <v>11000</v>
      </c>
      <c r="AH13" s="104">
        <v>19000</v>
      </c>
      <c r="AI13" s="104">
        <v>13000</v>
      </c>
      <c r="AJ13" s="104">
        <v>12000</v>
      </c>
      <c r="AK13" s="104">
        <v>11000</v>
      </c>
      <c r="AL13" s="104">
        <v>11000</v>
      </c>
      <c r="AM13" s="104">
        <v>8000</v>
      </c>
      <c r="AN13" s="104">
        <v>9000</v>
      </c>
      <c r="AO13" s="104">
        <v>10000</v>
      </c>
      <c r="AP13" s="104">
        <v>13000</v>
      </c>
      <c r="AQ13" s="104">
        <v>8000</v>
      </c>
      <c r="AR13" s="104">
        <v>10000</v>
      </c>
      <c r="AS13" s="104">
        <v>15000</v>
      </c>
      <c r="AT13" s="104">
        <v>10000</v>
      </c>
      <c r="AU13" s="104">
        <v>11000</v>
      </c>
      <c r="AV13" s="104">
        <v>18000</v>
      </c>
      <c r="AW13" s="104">
        <v>11000</v>
      </c>
      <c r="AX13" s="104">
        <v>11000</v>
      </c>
      <c r="AY13" s="104">
        <v>14000</v>
      </c>
      <c r="AZ13" s="104">
        <v>11000</v>
      </c>
      <c r="BA13" s="104">
        <v>12000</v>
      </c>
      <c r="BB13" s="104">
        <v>12000</v>
      </c>
      <c r="BC13" s="104">
        <v>11000</v>
      </c>
    </row>
    <row r="14" spans="1:55">
      <c r="A14" s="186"/>
      <c r="B14" s="5" t="s">
        <v>179</v>
      </c>
      <c r="C14" s="6" t="s">
        <v>175</v>
      </c>
      <c r="D14" s="7">
        <v>7900</v>
      </c>
      <c r="E14" s="104">
        <v>2400</v>
      </c>
      <c r="F14" s="104">
        <v>1600</v>
      </c>
      <c r="G14" s="104">
        <v>1600</v>
      </c>
      <c r="H14" s="104">
        <v>800</v>
      </c>
      <c r="I14" s="104">
        <v>13000</v>
      </c>
      <c r="J14" s="104">
        <v>11000</v>
      </c>
      <c r="K14" s="104">
        <v>9000</v>
      </c>
      <c r="L14" s="104">
        <v>10000</v>
      </c>
      <c r="M14" s="104">
        <v>11000</v>
      </c>
      <c r="N14" s="104">
        <v>10000</v>
      </c>
      <c r="O14" s="104">
        <v>8000</v>
      </c>
      <c r="P14" s="104">
        <v>11000</v>
      </c>
      <c r="Q14" s="104">
        <v>10000</v>
      </c>
      <c r="R14" s="104">
        <v>10000</v>
      </c>
      <c r="S14" s="104">
        <v>19000</v>
      </c>
      <c r="T14" s="104">
        <v>17000</v>
      </c>
      <c r="U14" s="104">
        <v>19000</v>
      </c>
      <c r="V14" s="104">
        <v>16000</v>
      </c>
      <c r="W14" s="104">
        <v>16000</v>
      </c>
      <c r="X14" s="104">
        <v>11000</v>
      </c>
      <c r="Y14" s="104">
        <v>9000</v>
      </c>
      <c r="Z14" s="104">
        <v>10000</v>
      </c>
      <c r="AA14" s="104">
        <v>12000</v>
      </c>
      <c r="AB14" s="104">
        <v>11000</v>
      </c>
      <c r="AC14" s="104">
        <v>13000</v>
      </c>
      <c r="AD14" s="104">
        <v>9000</v>
      </c>
      <c r="AE14" s="104">
        <v>11000</v>
      </c>
      <c r="AF14" s="104">
        <v>9000</v>
      </c>
      <c r="AG14" s="104">
        <v>11000</v>
      </c>
      <c r="AH14" s="104">
        <v>19000</v>
      </c>
      <c r="AI14" s="104">
        <v>13000</v>
      </c>
      <c r="AJ14" s="104">
        <v>12000</v>
      </c>
      <c r="AK14" s="104">
        <v>11000</v>
      </c>
      <c r="AL14" s="104">
        <v>11000</v>
      </c>
      <c r="AM14" s="104">
        <v>8000</v>
      </c>
      <c r="AN14" s="104">
        <v>9000</v>
      </c>
      <c r="AO14" s="104">
        <v>10000</v>
      </c>
      <c r="AP14" s="104">
        <v>13000</v>
      </c>
      <c r="AQ14" s="104">
        <v>8000</v>
      </c>
      <c r="AR14" s="104">
        <v>10000</v>
      </c>
      <c r="AS14" s="104">
        <v>15000</v>
      </c>
      <c r="AT14" s="104">
        <v>10000</v>
      </c>
      <c r="AU14" s="104">
        <v>11000</v>
      </c>
      <c r="AV14" s="104">
        <v>18000</v>
      </c>
      <c r="AW14" s="104">
        <v>11000</v>
      </c>
      <c r="AX14" s="104">
        <v>11000</v>
      </c>
      <c r="AY14" s="104">
        <v>14000</v>
      </c>
      <c r="AZ14" s="104">
        <v>11000</v>
      </c>
      <c r="BA14" s="104">
        <v>12000</v>
      </c>
      <c r="BB14" s="104">
        <v>12000</v>
      </c>
      <c r="BC14" s="104">
        <v>11000</v>
      </c>
    </row>
    <row r="15" spans="1:55">
      <c r="A15" s="186"/>
      <c r="B15" s="5" t="s">
        <v>180</v>
      </c>
      <c r="C15" s="6" t="s">
        <v>173</v>
      </c>
      <c r="D15" s="7">
        <v>7000</v>
      </c>
      <c r="E15" s="104">
        <v>2400</v>
      </c>
      <c r="F15" s="104">
        <v>1600</v>
      </c>
      <c r="G15" s="104">
        <v>1600</v>
      </c>
      <c r="H15" s="104">
        <v>800</v>
      </c>
      <c r="I15" s="104">
        <v>13000</v>
      </c>
      <c r="J15" s="104">
        <v>11000</v>
      </c>
      <c r="K15" s="104">
        <v>9000</v>
      </c>
      <c r="L15" s="104">
        <v>10000</v>
      </c>
      <c r="M15" s="104">
        <v>11000</v>
      </c>
      <c r="N15" s="104">
        <v>10000</v>
      </c>
      <c r="O15" s="104">
        <v>8000</v>
      </c>
      <c r="P15" s="104">
        <v>11000</v>
      </c>
      <c r="Q15" s="104">
        <v>10000</v>
      </c>
      <c r="R15" s="104">
        <v>10000</v>
      </c>
      <c r="S15" s="104">
        <v>19000</v>
      </c>
      <c r="T15" s="104">
        <v>17000</v>
      </c>
      <c r="U15" s="104">
        <v>19000</v>
      </c>
      <c r="V15" s="104">
        <v>16000</v>
      </c>
      <c r="W15" s="104">
        <v>16000</v>
      </c>
      <c r="X15" s="104">
        <v>11000</v>
      </c>
      <c r="Y15" s="104">
        <v>9000</v>
      </c>
      <c r="Z15" s="104">
        <v>10000</v>
      </c>
      <c r="AA15" s="104">
        <v>12000</v>
      </c>
      <c r="AB15" s="104">
        <v>11000</v>
      </c>
      <c r="AC15" s="104">
        <v>13000</v>
      </c>
      <c r="AD15" s="104">
        <v>9000</v>
      </c>
      <c r="AE15" s="104">
        <v>11000</v>
      </c>
      <c r="AF15" s="104">
        <v>9000</v>
      </c>
      <c r="AG15" s="104">
        <v>11000</v>
      </c>
      <c r="AH15" s="104">
        <v>19000</v>
      </c>
      <c r="AI15" s="104">
        <v>13000</v>
      </c>
      <c r="AJ15" s="104">
        <v>12000</v>
      </c>
      <c r="AK15" s="104">
        <v>11000</v>
      </c>
      <c r="AL15" s="104">
        <v>11000</v>
      </c>
      <c r="AM15" s="104">
        <v>8000</v>
      </c>
      <c r="AN15" s="104">
        <v>9000</v>
      </c>
      <c r="AO15" s="104">
        <v>10000</v>
      </c>
      <c r="AP15" s="104">
        <v>13000</v>
      </c>
      <c r="AQ15" s="104">
        <v>8000</v>
      </c>
      <c r="AR15" s="104">
        <v>10000</v>
      </c>
      <c r="AS15" s="104">
        <v>15000</v>
      </c>
      <c r="AT15" s="104">
        <v>10000</v>
      </c>
      <c r="AU15" s="104">
        <v>11000</v>
      </c>
      <c r="AV15" s="104">
        <v>18000</v>
      </c>
      <c r="AW15" s="104">
        <v>11000</v>
      </c>
      <c r="AX15" s="104">
        <v>11000</v>
      </c>
      <c r="AY15" s="104">
        <v>14000</v>
      </c>
      <c r="AZ15" s="104">
        <v>11000</v>
      </c>
      <c r="BA15" s="104">
        <v>12000</v>
      </c>
      <c r="BB15" s="104">
        <v>12000</v>
      </c>
      <c r="BC15" s="104">
        <v>11000</v>
      </c>
    </row>
    <row r="16" spans="1:55">
      <c r="A16" s="185" t="s">
        <v>181</v>
      </c>
      <c r="B16" s="3" t="s">
        <v>182</v>
      </c>
      <c r="C16" s="1" t="s">
        <v>183</v>
      </c>
      <c r="D16" s="4">
        <v>6000</v>
      </c>
      <c r="E16" s="103">
        <v>2400</v>
      </c>
      <c r="F16" s="103">
        <v>1600</v>
      </c>
      <c r="G16" s="103">
        <v>1600</v>
      </c>
      <c r="H16" s="103">
        <v>800</v>
      </c>
      <c r="I16" s="105">
        <v>13000</v>
      </c>
      <c r="J16" s="105">
        <v>11000</v>
      </c>
      <c r="K16" s="105">
        <v>9000</v>
      </c>
      <c r="L16" s="105">
        <v>10000</v>
      </c>
      <c r="M16" s="105">
        <v>11000</v>
      </c>
      <c r="N16" s="105">
        <v>10000</v>
      </c>
      <c r="O16" s="105">
        <v>8000</v>
      </c>
      <c r="P16" s="105">
        <v>11000</v>
      </c>
      <c r="Q16" s="105">
        <v>10000</v>
      </c>
      <c r="R16" s="105">
        <v>10000</v>
      </c>
      <c r="S16" s="105">
        <v>19000</v>
      </c>
      <c r="T16" s="105">
        <v>17000</v>
      </c>
      <c r="U16" s="105">
        <v>19000</v>
      </c>
      <c r="V16" s="105">
        <v>16000</v>
      </c>
      <c r="W16" s="105">
        <v>16000</v>
      </c>
      <c r="X16" s="105">
        <v>11000</v>
      </c>
      <c r="Y16" s="105">
        <v>9000</v>
      </c>
      <c r="Z16" s="105">
        <v>10000</v>
      </c>
      <c r="AA16" s="105">
        <v>12000</v>
      </c>
      <c r="AB16" s="105">
        <v>11000</v>
      </c>
      <c r="AC16" s="105">
        <v>13000</v>
      </c>
      <c r="AD16" s="105">
        <v>9000</v>
      </c>
      <c r="AE16" s="105">
        <v>11000</v>
      </c>
      <c r="AF16" s="105">
        <v>9000</v>
      </c>
      <c r="AG16" s="105">
        <v>11000</v>
      </c>
      <c r="AH16" s="105">
        <v>19000</v>
      </c>
      <c r="AI16" s="105">
        <v>13000</v>
      </c>
      <c r="AJ16" s="105">
        <v>12000</v>
      </c>
      <c r="AK16" s="105">
        <v>11000</v>
      </c>
      <c r="AL16" s="105">
        <v>11000</v>
      </c>
      <c r="AM16" s="105">
        <v>8000</v>
      </c>
      <c r="AN16" s="105">
        <v>9000</v>
      </c>
      <c r="AO16" s="105">
        <v>10000</v>
      </c>
      <c r="AP16" s="105">
        <v>13000</v>
      </c>
      <c r="AQ16" s="105">
        <v>8000</v>
      </c>
      <c r="AR16" s="105">
        <v>10000</v>
      </c>
      <c r="AS16" s="105">
        <v>15000</v>
      </c>
      <c r="AT16" s="105">
        <v>10000</v>
      </c>
      <c r="AU16" s="105">
        <v>11000</v>
      </c>
      <c r="AV16" s="105">
        <v>18000</v>
      </c>
      <c r="AW16" s="105">
        <v>11000</v>
      </c>
      <c r="AX16" s="105">
        <v>11000</v>
      </c>
      <c r="AY16" s="105">
        <v>14000</v>
      </c>
      <c r="AZ16" s="105">
        <v>11000</v>
      </c>
      <c r="BA16" s="105">
        <v>12000</v>
      </c>
      <c r="BB16" s="105">
        <v>12000</v>
      </c>
      <c r="BC16" s="105">
        <v>11000</v>
      </c>
    </row>
    <row r="17" spans="1:55">
      <c r="A17" s="184"/>
      <c r="B17" s="3" t="s">
        <v>184</v>
      </c>
      <c r="C17" s="1" t="s">
        <v>183</v>
      </c>
      <c r="D17" s="4">
        <v>6000</v>
      </c>
      <c r="E17" s="103">
        <v>2400</v>
      </c>
      <c r="F17" s="103">
        <v>1600</v>
      </c>
      <c r="G17" s="103">
        <v>1600</v>
      </c>
      <c r="H17" s="103">
        <v>800</v>
      </c>
      <c r="I17" s="105">
        <v>13000</v>
      </c>
      <c r="J17" s="105">
        <v>11000</v>
      </c>
      <c r="K17" s="105">
        <v>9000</v>
      </c>
      <c r="L17" s="105">
        <v>10000</v>
      </c>
      <c r="M17" s="105">
        <v>11000</v>
      </c>
      <c r="N17" s="105">
        <v>10000</v>
      </c>
      <c r="O17" s="105">
        <v>8000</v>
      </c>
      <c r="P17" s="105">
        <v>11000</v>
      </c>
      <c r="Q17" s="105">
        <v>10000</v>
      </c>
      <c r="R17" s="105">
        <v>10000</v>
      </c>
      <c r="S17" s="105">
        <v>19000</v>
      </c>
      <c r="T17" s="105">
        <v>17000</v>
      </c>
      <c r="U17" s="105">
        <v>19000</v>
      </c>
      <c r="V17" s="105">
        <v>16000</v>
      </c>
      <c r="W17" s="105">
        <v>16000</v>
      </c>
      <c r="X17" s="105">
        <v>11000</v>
      </c>
      <c r="Y17" s="105">
        <v>9000</v>
      </c>
      <c r="Z17" s="105">
        <v>10000</v>
      </c>
      <c r="AA17" s="105">
        <v>12000</v>
      </c>
      <c r="AB17" s="105">
        <v>11000</v>
      </c>
      <c r="AC17" s="105">
        <v>13000</v>
      </c>
      <c r="AD17" s="105">
        <v>9000</v>
      </c>
      <c r="AE17" s="105">
        <v>11000</v>
      </c>
      <c r="AF17" s="105">
        <v>9000</v>
      </c>
      <c r="AG17" s="105">
        <v>11000</v>
      </c>
      <c r="AH17" s="105">
        <v>19000</v>
      </c>
      <c r="AI17" s="105">
        <v>13000</v>
      </c>
      <c r="AJ17" s="105">
        <v>12000</v>
      </c>
      <c r="AK17" s="105">
        <v>11000</v>
      </c>
      <c r="AL17" s="105">
        <v>11000</v>
      </c>
      <c r="AM17" s="105">
        <v>8000</v>
      </c>
      <c r="AN17" s="105">
        <v>9000</v>
      </c>
      <c r="AO17" s="105">
        <v>10000</v>
      </c>
      <c r="AP17" s="105">
        <v>13000</v>
      </c>
      <c r="AQ17" s="105">
        <v>8000</v>
      </c>
      <c r="AR17" s="105">
        <v>10000</v>
      </c>
      <c r="AS17" s="105">
        <v>15000</v>
      </c>
      <c r="AT17" s="105">
        <v>10000</v>
      </c>
      <c r="AU17" s="105">
        <v>11000</v>
      </c>
      <c r="AV17" s="105">
        <v>18000</v>
      </c>
      <c r="AW17" s="105">
        <v>11000</v>
      </c>
      <c r="AX17" s="105">
        <v>11000</v>
      </c>
      <c r="AY17" s="105">
        <v>14000</v>
      </c>
      <c r="AZ17" s="105">
        <v>11000</v>
      </c>
      <c r="BA17" s="105">
        <v>12000</v>
      </c>
      <c r="BB17" s="105">
        <v>12000</v>
      </c>
      <c r="BC17" s="105">
        <v>11000</v>
      </c>
    </row>
    <row r="18" spans="1:55">
      <c r="A18" s="184"/>
      <c r="B18" s="3" t="s">
        <v>185</v>
      </c>
      <c r="C18" s="1" t="s">
        <v>183</v>
      </c>
      <c r="D18" s="4">
        <v>6000</v>
      </c>
      <c r="E18" s="103">
        <v>2400</v>
      </c>
      <c r="F18" s="103">
        <v>1600</v>
      </c>
      <c r="G18" s="103">
        <v>1600</v>
      </c>
      <c r="H18" s="103">
        <v>800</v>
      </c>
      <c r="I18" s="105">
        <v>13000</v>
      </c>
      <c r="J18" s="105">
        <v>11000</v>
      </c>
      <c r="K18" s="105">
        <v>9000</v>
      </c>
      <c r="L18" s="105">
        <v>10000</v>
      </c>
      <c r="M18" s="105">
        <v>11000</v>
      </c>
      <c r="N18" s="105">
        <v>10000</v>
      </c>
      <c r="O18" s="105">
        <v>8000</v>
      </c>
      <c r="P18" s="105">
        <v>11000</v>
      </c>
      <c r="Q18" s="105">
        <v>10000</v>
      </c>
      <c r="R18" s="105">
        <v>10000</v>
      </c>
      <c r="S18" s="105">
        <v>19000</v>
      </c>
      <c r="T18" s="105">
        <v>17000</v>
      </c>
      <c r="U18" s="105">
        <v>19000</v>
      </c>
      <c r="V18" s="105">
        <v>16000</v>
      </c>
      <c r="W18" s="105">
        <v>16000</v>
      </c>
      <c r="X18" s="105">
        <v>11000</v>
      </c>
      <c r="Y18" s="105">
        <v>9000</v>
      </c>
      <c r="Z18" s="105">
        <v>10000</v>
      </c>
      <c r="AA18" s="105">
        <v>12000</v>
      </c>
      <c r="AB18" s="105">
        <v>11000</v>
      </c>
      <c r="AC18" s="105">
        <v>13000</v>
      </c>
      <c r="AD18" s="105">
        <v>9000</v>
      </c>
      <c r="AE18" s="105">
        <v>11000</v>
      </c>
      <c r="AF18" s="105">
        <v>9000</v>
      </c>
      <c r="AG18" s="105">
        <v>11000</v>
      </c>
      <c r="AH18" s="105">
        <v>19000</v>
      </c>
      <c r="AI18" s="105">
        <v>13000</v>
      </c>
      <c r="AJ18" s="105">
        <v>12000</v>
      </c>
      <c r="AK18" s="105">
        <v>11000</v>
      </c>
      <c r="AL18" s="105">
        <v>11000</v>
      </c>
      <c r="AM18" s="105">
        <v>8000</v>
      </c>
      <c r="AN18" s="105">
        <v>9000</v>
      </c>
      <c r="AO18" s="105">
        <v>10000</v>
      </c>
      <c r="AP18" s="105">
        <v>13000</v>
      </c>
      <c r="AQ18" s="105">
        <v>8000</v>
      </c>
      <c r="AR18" s="105">
        <v>10000</v>
      </c>
      <c r="AS18" s="105">
        <v>15000</v>
      </c>
      <c r="AT18" s="105">
        <v>10000</v>
      </c>
      <c r="AU18" s="105">
        <v>11000</v>
      </c>
      <c r="AV18" s="105">
        <v>18000</v>
      </c>
      <c r="AW18" s="105">
        <v>11000</v>
      </c>
      <c r="AX18" s="105">
        <v>11000</v>
      </c>
      <c r="AY18" s="105">
        <v>14000</v>
      </c>
      <c r="AZ18" s="105">
        <v>11000</v>
      </c>
      <c r="BA18" s="105">
        <v>12000</v>
      </c>
      <c r="BB18" s="105">
        <v>12000</v>
      </c>
      <c r="BC18" s="105">
        <v>11000</v>
      </c>
    </row>
    <row r="19" spans="1:55">
      <c r="A19" s="184"/>
      <c r="B19" s="3" t="s">
        <v>186</v>
      </c>
      <c r="C19" s="1" t="s">
        <v>183</v>
      </c>
      <c r="D19" s="4">
        <v>6000</v>
      </c>
      <c r="E19" s="103">
        <v>2400</v>
      </c>
      <c r="F19" s="103">
        <v>1600</v>
      </c>
      <c r="G19" s="103">
        <v>1600</v>
      </c>
      <c r="H19" s="103">
        <v>800</v>
      </c>
      <c r="I19" s="105">
        <v>13000</v>
      </c>
      <c r="J19" s="105">
        <v>11000</v>
      </c>
      <c r="K19" s="105">
        <v>9000</v>
      </c>
      <c r="L19" s="105">
        <v>10000</v>
      </c>
      <c r="M19" s="105">
        <v>11000</v>
      </c>
      <c r="N19" s="105">
        <v>10000</v>
      </c>
      <c r="O19" s="105">
        <v>8000</v>
      </c>
      <c r="P19" s="105">
        <v>11000</v>
      </c>
      <c r="Q19" s="105">
        <v>10000</v>
      </c>
      <c r="R19" s="105">
        <v>10000</v>
      </c>
      <c r="S19" s="105">
        <v>19000</v>
      </c>
      <c r="T19" s="105">
        <v>17000</v>
      </c>
      <c r="U19" s="105">
        <v>19000</v>
      </c>
      <c r="V19" s="105">
        <v>16000</v>
      </c>
      <c r="W19" s="105">
        <v>16000</v>
      </c>
      <c r="X19" s="105">
        <v>11000</v>
      </c>
      <c r="Y19" s="105">
        <v>9000</v>
      </c>
      <c r="Z19" s="105">
        <v>10000</v>
      </c>
      <c r="AA19" s="105">
        <v>12000</v>
      </c>
      <c r="AB19" s="105">
        <v>11000</v>
      </c>
      <c r="AC19" s="105">
        <v>13000</v>
      </c>
      <c r="AD19" s="105">
        <v>9000</v>
      </c>
      <c r="AE19" s="105">
        <v>11000</v>
      </c>
      <c r="AF19" s="105">
        <v>9000</v>
      </c>
      <c r="AG19" s="105">
        <v>11000</v>
      </c>
      <c r="AH19" s="105">
        <v>19000</v>
      </c>
      <c r="AI19" s="105">
        <v>13000</v>
      </c>
      <c r="AJ19" s="105">
        <v>12000</v>
      </c>
      <c r="AK19" s="105">
        <v>11000</v>
      </c>
      <c r="AL19" s="105">
        <v>11000</v>
      </c>
      <c r="AM19" s="105">
        <v>8000</v>
      </c>
      <c r="AN19" s="105">
        <v>9000</v>
      </c>
      <c r="AO19" s="105">
        <v>10000</v>
      </c>
      <c r="AP19" s="105">
        <v>13000</v>
      </c>
      <c r="AQ19" s="105">
        <v>8000</v>
      </c>
      <c r="AR19" s="105">
        <v>10000</v>
      </c>
      <c r="AS19" s="105">
        <v>15000</v>
      </c>
      <c r="AT19" s="105">
        <v>10000</v>
      </c>
      <c r="AU19" s="105">
        <v>11000</v>
      </c>
      <c r="AV19" s="105">
        <v>18000</v>
      </c>
      <c r="AW19" s="105">
        <v>11000</v>
      </c>
      <c r="AX19" s="105">
        <v>11000</v>
      </c>
      <c r="AY19" s="105">
        <v>14000</v>
      </c>
      <c r="AZ19" s="105">
        <v>11000</v>
      </c>
      <c r="BA19" s="105">
        <v>12000</v>
      </c>
      <c r="BB19" s="105">
        <v>12000</v>
      </c>
      <c r="BC19" s="105">
        <v>11000</v>
      </c>
    </row>
    <row r="20" spans="1:55">
      <c r="A20" s="184"/>
      <c r="B20" s="3" t="s">
        <v>187</v>
      </c>
      <c r="C20" s="1" t="s">
        <v>188</v>
      </c>
      <c r="D20" s="4">
        <v>5700</v>
      </c>
      <c r="E20" s="103">
        <v>2400</v>
      </c>
      <c r="F20" s="103">
        <v>1600</v>
      </c>
      <c r="G20" s="103">
        <v>1600</v>
      </c>
      <c r="H20" s="103">
        <v>800</v>
      </c>
      <c r="I20" s="105">
        <v>13000</v>
      </c>
      <c r="J20" s="105">
        <v>11000</v>
      </c>
      <c r="K20" s="105">
        <v>9000</v>
      </c>
      <c r="L20" s="105">
        <v>10000</v>
      </c>
      <c r="M20" s="105">
        <v>11000</v>
      </c>
      <c r="N20" s="105">
        <v>10000</v>
      </c>
      <c r="O20" s="105">
        <v>8000</v>
      </c>
      <c r="P20" s="105">
        <v>11000</v>
      </c>
      <c r="Q20" s="105">
        <v>10000</v>
      </c>
      <c r="R20" s="105">
        <v>10000</v>
      </c>
      <c r="S20" s="105">
        <v>19000</v>
      </c>
      <c r="T20" s="105">
        <v>17000</v>
      </c>
      <c r="U20" s="105">
        <v>19000</v>
      </c>
      <c r="V20" s="105">
        <v>16000</v>
      </c>
      <c r="W20" s="105">
        <v>16000</v>
      </c>
      <c r="X20" s="105">
        <v>11000</v>
      </c>
      <c r="Y20" s="105">
        <v>9000</v>
      </c>
      <c r="Z20" s="105">
        <v>10000</v>
      </c>
      <c r="AA20" s="105">
        <v>12000</v>
      </c>
      <c r="AB20" s="105">
        <v>11000</v>
      </c>
      <c r="AC20" s="105">
        <v>13000</v>
      </c>
      <c r="AD20" s="105">
        <v>9000</v>
      </c>
      <c r="AE20" s="105">
        <v>11000</v>
      </c>
      <c r="AF20" s="105">
        <v>9000</v>
      </c>
      <c r="AG20" s="105">
        <v>11000</v>
      </c>
      <c r="AH20" s="105">
        <v>19000</v>
      </c>
      <c r="AI20" s="105">
        <v>13000</v>
      </c>
      <c r="AJ20" s="105">
        <v>12000</v>
      </c>
      <c r="AK20" s="105">
        <v>11000</v>
      </c>
      <c r="AL20" s="105">
        <v>11000</v>
      </c>
      <c r="AM20" s="105">
        <v>8000</v>
      </c>
      <c r="AN20" s="105">
        <v>9000</v>
      </c>
      <c r="AO20" s="105">
        <v>10000</v>
      </c>
      <c r="AP20" s="105">
        <v>13000</v>
      </c>
      <c r="AQ20" s="105">
        <v>8000</v>
      </c>
      <c r="AR20" s="105">
        <v>10000</v>
      </c>
      <c r="AS20" s="105">
        <v>15000</v>
      </c>
      <c r="AT20" s="105">
        <v>10000</v>
      </c>
      <c r="AU20" s="105">
        <v>11000</v>
      </c>
      <c r="AV20" s="105">
        <v>18000</v>
      </c>
      <c r="AW20" s="105">
        <v>11000</v>
      </c>
      <c r="AX20" s="105">
        <v>11000</v>
      </c>
      <c r="AY20" s="105">
        <v>14000</v>
      </c>
      <c r="AZ20" s="105">
        <v>11000</v>
      </c>
      <c r="BA20" s="105">
        <v>12000</v>
      </c>
      <c r="BB20" s="105">
        <v>12000</v>
      </c>
      <c r="BC20" s="105">
        <v>11000</v>
      </c>
    </row>
    <row r="21" spans="1:55">
      <c r="A21" s="184"/>
      <c r="B21" s="3" t="s">
        <v>189</v>
      </c>
      <c r="C21" s="1" t="s">
        <v>188</v>
      </c>
      <c r="D21" s="4">
        <v>5700</v>
      </c>
      <c r="E21" s="103">
        <v>2400</v>
      </c>
      <c r="F21" s="103">
        <v>1600</v>
      </c>
      <c r="G21" s="103">
        <v>1600</v>
      </c>
      <c r="H21" s="103">
        <v>800</v>
      </c>
      <c r="I21" s="105">
        <v>13000</v>
      </c>
      <c r="J21" s="105">
        <v>11000</v>
      </c>
      <c r="K21" s="105">
        <v>9000</v>
      </c>
      <c r="L21" s="105">
        <v>10000</v>
      </c>
      <c r="M21" s="105">
        <v>11000</v>
      </c>
      <c r="N21" s="105">
        <v>10000</v>
      </c>
      <c r="O21" s="105">
        <v>8000</v>
      </c>
      <c r="P21" s="105">
        <v>11000</v>
      </c>
      <c r="Q21" s="105">
        <v>10000</v>
      </c>
      <c r="R21" s="105">
        <v>10000</v>
      </c>
      <c r="S21" s="105">
        <v>19000</v>
      </c>
      <c r="T21" s="105">
        <v>17000</v>
      </c>
      <c r="U21" s="105">
        <v>19000</v>
      </c>
      <c r="V21" s="105">
        <v>16000</v>
      </c>
      <c r="W21" s="105">
        <v>16000</v>
      </c>
      <c r="X21" s="105">
        <v>11000</v>
      </c>
      <c r="Y21" s="105">
        <v>9000</v>
      </c>
      <c r="Z21" s="105">
        <v>10000</v>
      </c>
      <c r="AA21" s="105">
        <v>12000</v>
      </c>
      <c r="AB21" s="105">
        <v>11000</v>
      </c>
      <c r="AC21" s="105">
        <v>13000</v>
      </c>
      <c r="AD21" s="105">
        <v>9000</v>
      </c>
      <c r="AE21" s="105">
        <v>11000</v>
      </c>
      <c r="AF21" s="105">
        <v>9000</v>
      </c>
      <c r="AG21" s="105">
        <v>11000</v>
      </c>
      <c r="AH21" s="105">
        <v>19000</v>
      </c>
      <c r="AI21" s="105">
        <v>13000</v>
      </c>
      <c r="AJ21" s="105">
        <v>12000</v>
      </c>
      <c r="AK21" s="105">
        <v>11000</v>
      </c>
      <c r="AL21" s="105">
        <v>11000</v>
      </c>
      <c r="AM21" s="105">
        <v>8000</v>
      </c>
      <c r="AN21" s="105">
        <v>9000</v>
      </c>
      <c r="AO21" s="105">
        <v>10000</v>
      </c>
      <c r="AP21" s="105">
        <v>13000</v>
      </c>
      <c r="AQ21" s="105">
        <v>8000</v>
      </c>
      <c r="AR21" s="105">
        <v>10000</v>
      </c>
      <c r="AS21" s="105">
        <v>15000</v>
      </c>
      <c r="AT21" s="105">
        <v>10000</v>
      </c>
      <c r="AU21" s="105">
        <v>11000</v>
      </c>
      <c r="AV21" s="105">
        <v>18000</v>
      </c>
      <c r="AW21" s="105">
        <v>11000</v>
      </c>
      <c r="AX21" s="105">
        <v>11000</v>
      </c>
      <c r="AY21" s="105">
        <v>14000</v>
      </c>
      <c r="AZ21" s="105">
        <v>11000</v>
      </c>
      <c r="BA21" s="105">
        <v>12000</v>
      </c>
      <c r="BB21" s="105">
        <v>12000</v>
      </c>
      <c r="BC21" s="105">
        <v>11000</v>
      </c>
    </row>
    <row r="22" spans="1:55">
      <c r="A22" s="186" t="s">
        <v>190</v>
      </c>
      <c r="B22" s="5" t="s">
        <v>191</v>
      </c>
      <c r="C22" s="6" t="s">
        <v>192</v>
      </c>
      <c r="D22" s="7">
        <v>4700</v>
      </c>
      <c r="E22" s="104">
        <v>2400</v>
      </c>
      <c r="F22" s="104">
        <v>1600</v>
      </c>
      <c r="G22" s="104">
        <v>1600</v>
      </c>
      <c r="H22" s="104">
        <v>800</v>
      </c>
      <c r="I22" s="104">
        <v>13000</v>
      </c>
      <c r="J22" s="104">
        <v>11000</v>
      </c>
      <c r="K22" s="104">
        <v>9000</v>
      </c>
      <c r="L22" s="104">
        <v>10000</v>
      </c>
      <c r="M22" s="104">
        <v>11000</v>
      </c>
      <c r="N22" s="104">
        <v>10000</v>
      </c>
      <c r="O22" s="104">
        <v>8000</v>
      </c>
      <c r="P22" s="104">
        <v>11000</v>
      </c>
      <c r="Q22" s="104">
        <v>10000</v>
      </c>
      <c r="R22" s="104">
        <v>10000</v>
      </c>
      <c r="S22" s="104">
        <v>19000</v>
      </c>
      <c r="T22" s="104">
        <v>17000</v>
      </c>
      <c r="U22" s="104">
        <v>19000</v>
      </c>
      <c r="V22" s="104">
        <v>16000</v>
      </c>
      <c r="W22" s="104">
        <v>16000</v>
      </c>
      <c r="X22" s="104">
        <v>11000</v>
      </c>
      <c r="Y22" s="104">
        <v>9000</v>
      </c>
      <c r="Z22" s="104">
        <v>10000</v>
      </c>
      <c r="AA22" s="104">
        <v>12000</v>
      </c>
      <c r="AB22" s="104">
        <v>11000</v>
      </c>
      <c r="AC22" s="104">
        <v>13000</v>
      </c>
      <c r="AD22" s="104">
        <v>9000</v>
      </c>
      <c r="AE22" s="104">
        <v>11000</v>
      </c>
      <c r="AF22" s="104">
        <v>9000</v>
      </c>
      <c r="AG22" s="104">
        <v>11000</v>
      </c>
      <c r="AH22" s="104">
        <v>19000</v>
      </c>
      <c r="AI22" s="104">
        <v>13000</v>
      </c>
      <c r="AJ22" s="104">
        <v>12000</v>
      </c>
      <c r="AK22" s="104">
        <v>11000</v>
      </c>
      <c r="AL22" s="104">
        <v>11000</v>
      </c>
      <c r="AM22" s="104">
        <v>8000</v>
      </c>
      <c r="AN22" s="104">
        <v>9000</v>
      </c>
      <c r="AO22" s="104">
        <v>10000</v>
      </c>
      <c r="AP22" s="104">
        <v>13000</v>
      </c>
      <c r="AQ22" s="104">
        <v>8000</v>
      </c>
      <c r="AR22" s="104">
        <v>10000</v>
      </c>
      <c r="AS22" s="104">
        <v>15000</v>
      </c>
      <c r="AT22" s="104">
        <v>10000</v>
      </c>
      <c r="AU22" s="104">
        <v>11000</v>
      </c>
      <c r="AV22" s="104">
        <v>18000</v>
      </c>
      <c r="AW22" s="104">
        <v>11000</v>
      </c>
      <c r="AX22" s="104">
        <v>11000</v>
      </c>
      <c r="AY22" s="104">
        <v>14000</v>
      </c>
      <c r="AZ22" s="104">
        <v>11000</v>
      </c>
      <c r="BA22" s="104">
        <v>12000</v>
      </c>
      <c r="BB22" s="104">
        <v>12000</v>
      </c>
      <c r="BC22" s="104">
        <v>11000</v>
      </c>
    </row>
    <row r="23" spans="1:55">
      <c r="A23" s="186"/>
      <c r="B23" s="5" t="s">
        <v>193</v>
      </c>
      <c r="C23" s="6" t="s">
        <v>192</v>
      </c>
      <c r="D23" s="7">
        <v>4700</v>
      </c>
      <c r="E23" s="104">
        <v>2400</v>
      </c>
      <c r="F23" s="104">
        <v>1600</v>
      </c>
      <c r="G23" s="104">
        <v>1600</v>
      </c>
      <c r="H23" s="104">
        <v>800</v>
      </c>
      <c r="I23" s="104">
        <v>13000</v>
      </c>
      <c r="J23" s="104">
        <v>11000</v>
      </c>
      <c r="K23" s="104">
        <v>9000</v>
      </c>
      <c r="L23" s="104">
        <v>10000</v>
      </c>
      <c r="M23" s="104">
        <v>11000</v>
      </c>
      <c r="N23" s="104">
        <v>10000</v>
      </c>
      <c r="O23" s="104">
        <v>8000</v>
      </c>
      <c r="P23" s="104">
        <v>11000</v>
      </c>
      <c r="Q23" s="104">
        <v>10000</v>
      </c>
      <c r="R23" s="104">
        <v>10000</v>
      </c>
      <c r="S23" s="104">
        <v>19000</v>
      </c>
      <c r="T23" s="104">
        <v>17000</v>
      </c>
      <c r="U23" s="104">
        <v>19000</v>
      </c>
      <c r="V23" s="104">
        <v>16000</v>
      </c>
      <c r="W23" s="104">
        <v>16000</v>
      </c>
      <c r="X23" s="104">
        <v>11000</v>
      </c>
      <c r="Y23" s="104">
        <v>9000</v>
      </c>
      <c r="Z23" s="104">
        <v>10000</v>
      </c>
      <c r="AA23" s="104">
        <v>12000</v>
      </c>
      <c r="AB23" s="104">
        <v>11000</v>
      </c>
      <c r="AC23" s="104">
        <v>13000</v>
      </c>
      <c r="AD23" s="104">
        <v>9000</v>
      </c>
      <c r="AE23" s="104">
        <v>11000</v>
      </c>
      <c r="AF23" s="104">
        <v>9000</v>
      </c>
      <c r="AG23" s="104">
        <v>11000</v>
      </c>
      <c r="AH23" s="104">
        <v>19000</v>
      </c>
      <c r="AI23" s="104">
        <v>13000</v>
      </c>
      <c r="AJ23" s="104">
        <v>12000</v>
      </c>
      <c r="AK23" s="104">
        <v>11000</v>
      </c>
      <c r="AL23" s="104">
        <v>11000</v>
      </c>
      <c r="AM23" s="104">
        <v>8000</v>
      </c>
      <c r="AN23" s="104">
        <v>9000</v>
      </c>
      <c r="AO23" s="104">
        <v>10000</v>
      </c>
      <c r="AP23" s="104">
        <v>13000</v>
      </c>
      <c r="AQ23" s="104">
        <v>8000</v>
      </c>
      <c r="AR23" s="104">
        <v>10000</v>
      </c>
      <c r="AS23" s="104">
        <v>15000</v>
      </c>
      <c r="AT23" s="104">
        <v>10000</v>
      </c>
      <c r="AU23" s="104">
        <v>11000</v>
      </c>
      <c r="AV23" s="104">
        <v>18000</v>
      </c>
      <c r="AW23" s="104">
        <v>11000</v>
      </c>
      <c r="AX23" s="104">
        <v>11000</v>
      </c>
      <c r="AY23" s="104">
        <v>14000</v>
      </c>
      <c r="AZ23" s="104">
        <v>11000</v>
      </c>
      <c r="BA23" s="104">
        <v>12000</v>
      </c>
      <c r="BB23" s="104">
        <v>12000</v>
      </c>
      <c r="BC23" s="104">
        <v>11000</v>
      </c>
    </row>
    <row r="24" spans="1:55">
      <c r="A24" s="186"/>
      <c r="B24" s="5" t="s">
        <v>194</v>
      </c>
      <c r="C24" s="6" t="s">
        <v>195</v>
      </c>
      <c r="D24" s="7">
        <v>3700</v>
      </c>
      <c r="E24" s="104">
        <v>2400</v>
      </c>
      <c r="F24" s="104">
        <v>1600</v>
      </c>
      <c r="G24" s="104">
        <v>1600</v>
      </c>
      <c r="H24" s="104">
        <v>800</v>
      </c>
      <c r="I24" s="104">
        <v>13000</v>
      </c>
      <c r="J24" s="104">
        <v>11000</v>
      </c>
      <c r="K24" s="104">
        <v>9000</v>
      </c>
      <c r="L24" s="104">
        <v>10000</v>
      </c>
      <c r="M24" s="104">
        <v>11000</v>
      </c>
      <c r="N24" s="104">
        <v>10000</v>
      </c>
      <c r="O24" s="104">
        <v>8000</v>
      </c>
      <c r="P24" s="104">
        <v>11000</v>
      </c>
      <c r="Q24" s="104">
        <v>10000</v>
      </c>
      <c r="R24" s="104">
        <v>10000</v>
      </c>
      <c r="S24" s="104">
        <v>19000</v>
      </c>
      <c r="T24" s="104">
        <v>17000</v>
      </c>
      <c r="U24" s="104">
        <v>19000</v>
      </c>
      <c r="V24" s="104">
        <v>16000</v>
      </c>
      <c r="W24" s="104">
        <v>16000</v>
      </c>
      <c r="X24" s="104">
        <v>11000</v>
      </c>
      <c r="Y24" s="104">
        <v>9000</v>
      </c>
      <c r="Z24" s="104">
        <v>10000</v>
      </c>
      <c r="AA24" s="104">
        <v>12000</v>
      </c>
      <c r="AB24" s="104">
        <v>11000</v>
      </c>
      <c r="AC24" s="104">
        <v>13000</v>
      </c>
      <c r="AD24" s="104">
        <v>9000</v>
      </c>
      <c r="AE24" s="104">
        <v>11000</v>
      </c>
      <c r="AF24" s="104">
        <v>9000</v>
      </c>
      <c r="AG24" s="104">
        <v>11000</v>
      </c>
      <c r="AH24" s="104">
        <v>19000</v>
      </c>
      <c r="AI24" s="104">
        <v>13000</v>
      </c>
      <c r="AJ24" s="104">
        <v>12000</v>
      </c>
      <c r="AK24" s="104">
        <v>11000</v>
      </c>
      <c r="AL24" s="104">
        <v>11000</v>
      </c>
      <c r="AM24" s="104">
        <v>8000</v>
      </c>
      <c r="AN24" s="104">
        <v>9000</v>
      </c>
      <c r="AO24" s="104">
        <v>10000</v>
      </c>
      <c r="AP24" s="104">
        <v>13000</v>
      </c>
      <c r="AQ24" s="104">
        <v>8000</v>
      </c>
      <c r="AR24" s="104">
        <v>10000</v>
      </c>
      <c r="AS24" s="104">
        <v>15000</v>
      </c>
      <c r="AT24" s="104">
        <v>10000</v>
      </c>
      <c r="AU24" s="104">
        <v>11000</v>
      </c>
      <c r="AV24" s="104">
        <v>18000</v>
      </c>
      <c r="AW24" s="104">
        <v>11000</v>
      </c>
      <c r="AX24" s="104">
        <v>11000</v>
      </c>
      <c r="AY24" s="104">
        <v>14000</v>
      </c>
      <c r="AZ24" s="104">
        <v>11000</v>
      </c>
      <c r="BA24" s="104">
        <v>12000</v>
      </c>
      <c r="BB24" s="104">
        <v>12000</v>
      </c>
      <c r="BC24" s="104">
        <v>11000</v>
      </c>
    </row>
    <row r="25" spans="1:55">
      <c r="A25" s="186"/>
      <c r="B25" s="5" t="s">
        <v>196</v>
      </c>
      <c r="C25" s="6" t="s">
        <v>197</v>
      </c>
      <c r="D25" s="7">
        <v>2700</v>
      </c>
      <c r="E25" s="104">
        <v>2400</v>
      </c>
      <c r="F25" s="104">
        <v>1600</v>
      </c>
      <c r="G25" s="104">
        <v>1600</v>
      </c>
      <c r="H25" s="104">
        <v>800</v>
      </c>
      <c r="I25" s="104">
        <v>13000</v>
      </c>
      <c r="J25" s="104">
        <v>11000</v>
      </c>
      <c r="K25" s="104">
        <v>9000</v>
      </c>
      <c r="L25" s="104">
        <v>10000</v>
      </c>
      <c r="M25" s="104">
        <v>11000</v>
      </c>
      <c r="N25" s="104">
        <v>10000</v>
      </c>
      <c r="O25" s="104">
        <v>8000</v>
      </c>
      <c r="P25" s="104">
        <v>11000</v>
      </c>
      <c r="Q25" s="104">
        <v>10000</v>
      </c>
      <c r="R25" s="104">
        <v>10000</v>
      </c>
      <c r="S25" s="104">
        <v>19000</v>
      </c>
      <c r="T25" s="104">
        <v>17000</v>
      </c>
      <c r="U25" s="104">
        <v>19000</v>
      </c>
      <c r="V25" s="104">
        <v>16000</v>
      </c>
      <c r="W25" s="104">
        <v>16000</v>
      </c>
      <c r="X25" s="104">
        <v>11000</v>
      </c>
      <c r="Y25" s="104">
        <v>9000</v>
      </c>
      <c r="Z25" s="104">
        <v>10000</v>
      </c>
      <c r="AA25" s="104">
        <v>12000</v>
      </c>
      <c r="AB25" s="104">
        <v>11000</v>
      </c>
      <c r="AC25" s="104">
        <v>13000</v>
      </c>
      <c r="AD25" s="104">
        <v>9000</v>
      </c>
      <c r="AE25" s="104">
        <v>11000</v>
      </c>
      <c r="AF25" s="104">
        <v>9000</v>
      </c>
      <c r="AG25" s="104">
        <v>11000</v>
      </c>
      <c r="AH25" s="104">
        <v>19000</v>
      </c>
      <c r="AI25" s="104">
        <v>13000</v>
      </c>
      <c r="AJ25" s="104">
        <v>12000</v>
      </c>
      <c r="AK25" s="104">
        <v>11000</v>
      </c>
      <c r="AL25" s="104">
        <v>11000</v>
      </c>
      <c r="AM25" s="104">
        <v>8000</v>
      </c>
      <c r="AN25" s="104">
        <v>9000</v>
      </c>
      <c r="AO25" s="104">
        <v>10000</v>
      </c>
      <c r="AP25" s="104">
        <v>13000</v>
      </c>
      <c r="AQ25" s="104">
        <v>8000</v>
      </c>
      <c r="AR25" s="104">
        <v>10000</v>
      </c>
      <c r="AS25" s="104">
        <v>15000</v>
      </c>
      <c r="AT25" s="104">
        <v>10000</v>
      </c>
      <c r="AU25" s="104">
        <v>11000</v>
      </c>
      <c r="AV25" s="104">
        <v>18000</v>
      </c>
      <c r="AW25" s="104">
        <v>11000</v>
      </c>
      <c r="AX25" s="104">
        <v>11000</v>
      </c>
      <c r="AY25" s="104">
        <v>14000</v>
      </c>
      <c r="AZ25" s="104">
        <v>11000</v>
      </c>
      <c r="BA25" s="104">
        <v>12000</v>
      </c>
      <c r="BB25" s="104">
        <v>12000</v>
      </c>
      <c r="BC25" s="104">
        <v>11000</v>
      </c>
    </row>
  </sheetData>
  <sheetProtection sheet="1" selectLockedCells="1" selectUnlockedCells="1"/>
  <mergeCells count="10">
    <mergeCell ref="I1:BC1"/>
    <mergeCell ref="A3:A8"/>
    <mergeCell ref="A16:A21"/>
    <mergeCell ref="A22:A25"/>
    <mergeCell ref="A9:A15"/>
    <mergeCell ref="A1:A2"/>
    <mergeCell ref="B1:B2"/>
    <mergeCell ref="C1:C2"/>
    <mergeCell ref="D1:D2"/>
    <mergeCell ref="E1:H1"/>
  </mergeCells>
  <phoneticPr fontId="5"/>
  <pageMargins left="0.70866141732283472" right="0.70866141732283472" top="0.74803149606299213" bottom="0.74803149606299213" header="0.31496062992125984" footer="0.31496062992125984"/>
  <pageSetup paperSize="9" scale="2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国土交通省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car_op15</cp:lastModifiedBy>
  <cp:revision/>
  <dcterms:created xsi:type="dcterms:W3CDTF">2014-01-15T10:06:00Z</dcterms:created>
  <dcterms:modified xsi:type="dcterms:W3CDTF">2025-05-21T02:41:25Z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2021-01-15T08:34:41Z</vt:filetime>
  </property>
</Properties>
</file>