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重点病院\"/>
    </mc:Choice>
  </mc:AlternateContent>
  <xr:revisionPtr revIDLastSave="0" documentId="13_ncr:1_{6CC1948D-2570-4C88-8E29-866A414F4B59}" xr6:coauthVersionLast="47" xr6:coauthVersionMax="47" xr10:uidLastSave="{00000000-0000-0000-0000-000000000000}"/>
  <bookViews>
    <workbookView xWindow="6315" yWindow="3705" windowWidth="21600" windowHeight="11295" tabRatio="725" xr2:uid="{00000000-000D-0000-FFFF-FFFF00000000}"/>
  </bookViews>
  <sheets>
    <sheet name="見本" sheetId="18" r:id="rId1"/>
    <sheet name="入力シート" sheetId="13" r:id="rId2"/>
    <sheet name="交付申請兼実績報告書" sheetId="16" r:id="rId3"/>
    <sheet name="別紙" sheetId="1" r:id="rId4"/>
    <sheet name="請求書" sheetId="11" r:id="rId5"/>
    <sheet name="検収調書" sheetId="17" r:id="rId6"/>
  </sheets>
  <definedNames>
    <definedName name="_xlnm.Print_Area" localSheetId="5">検収調書!$B$1:$AI$68</definedName>
    <definedName name="_xlnm.Print_Area" localSheetId="0">見本!$A$1:$BF$76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入力シート!$A$1:$BF$76</definedName>
    <definedName name="_xlnm.Print_Area" localSheetId="3">別紙!$B$1:$BB$51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47" i="1"/>
  <c r="AP51" i="1"/>
  <c r="AP50" i="1"/>
  <c r="AK51" i="1"/>
  <c r="AK50" i="1"/>
  <c r="AC51" i="1"/>
  <c r="AC50" i="1"/>
  <c r="X51" i="1"/>
  <c r="X50" i="1"/>
  <c r="S51" i="1"/>
  <c r="S50" i="1"/>
  <c r="K51" i="1"/>
  <c r="K50" i="1"/>
  <c r="D49" i="18"/>
  <c r="D50" i="18"/>
  <c r="D48" i="18"/>
  <c r="D49" i="13" l="1"/>
  <c r="D50" i="13"/>
  <c r="D48" i="13"/>
  <c r="E12" i="17"/>
  <c r="D12" i="17" s="1"/>
  <c r="E13" i="17"/>
  <c r="D13" i="17" s="1"/>
  <c r="E14" i="17"/>
  <c r="D14" i="17" s="1"/>
  <c r="E15" i="17"/>
  <c r="D15" i="17" s="1"/>
  <c r="E16" i="17"/>
  <c r="D16" i="17" s="1"/>
  <c r="E17" i="17"/>
  <c r="D17" i="17" s="1"/>
  <c r="E18" i="17"/>
  <c r="D18" i="17" s="1"/>
  <c r="E19" i="17"/>
  <c r="D19" i="17" s="1"/>
  <c r="E20" i="17"/>
  <c r="D20" i="17" s="1"/>
  <c r="E11" i="17"/>
  <c r="D11" i="17" s="1"/>
  <c r="AB57" i="18" l="1"/>
  <c r="AF57" i="18" s="1"/>
  <c r="AB56" i="18"/>
  <c r="AF56" i="18" s="1"/>
  <c r="AB55" i="18"/>
  <c r="AF55" i="18" s="1"/>
  <c r="BE44" i="18"/>
  <c r="BB44" i="18"/>
  <c r="AS44" i="18"/>
  <c r="AG44" i="18"/>
  <c r="AM44" i="18" s="1"/>
  <c r="AD44" i="18"/>
  <c r="BE43" i="18"/>
  <c r="BB43" i="18"/>
  <c r="AS43" i="18"/>
  <c r="AG43" i="18"/>
  <c r="AM43" i="18" s="1"/>
  <c r="AD43" i="18"/>
  <c r="AV43" i="18" s="1"/>
  <c r="BE42" i="18"/>
  <c r="BB42" i="18"/>
  <c r="AS42" i="18"/>
  <c r="AG42" i="18"/>
  <c r="AM42" i="18" s="1"/>
  <c r="AD42" i="18"/>
  <c r="AV42" i="18" s="1"/>
  <c r="C37" i="18"/>
  <c r="N36" i="18"/>
  <c r="N35" i="18"/>
  <c r="AF34" i="18"/>
  <c r="N34" i="18"/>
  <c r="N33" i="18"/>
  <c r="AA32" i="18"/>
  <c r="X32" i="18"/>
  <c r="N32" i="18"/>
  <c r="X31" i="18"/>
  <c r="N31" i="18"/>
  <c r="X30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AA31" i="18" s="1"/>
  <c r="N18" i="18"/>
  <c r="N17" i="18"/>
  <c r="N37" i="18" s="1"/>
  <c r="AJ44" i="18" l="1"/>
  <c r="AP44" i="18" s="1"/>
  <c r="AV44" i="18"/>
  <c r="AA30" i="18"/>
  <c r="AJ42" i="18"/>
  <c r="AP42" i="18" s="1"/>
  <c r="AJ43" i="18"/>
  <c r="AP43" i="18" s="1"/>
  <c r="AJ22" i="1"/>
  <c r="AJ23" i="1"/>
  <c r="AJ21" i="1"/>
  <c r="D22" i="1"/>
  <c r="D23" i="1"/>
  <c r="D20" i="1"/>
  <c r="D21" i="1"/>
  <c r="AB57" i="13"/>
  <c r="AF57" i="13" s="1"/>
  <c r="M23" i="1" l="1"/>
  <c r="AN23" i="1" s="1"/>
  <c r="AB21" i="1"/>
  <c r="AB23" i="1"/>
  <c r="Q23" i="1"/>
  <c r="X23" i="1"/>
  <c r="AB22" i="1"/>
  <c r="X61" i="17"/>
  <c r="X59" i="17"/>
  <c r="J61" i="17"/>
  <c r="J59" i="17"/>
  <c r="D57" i="17"/>
  <c r="F26" i="17"/>
  <c r="AN14" i="17"/>
  <c r="AN15" i="17"/>
  <c r="AN16" i="17"/>
  <c r="AN17" i="17"/>
  <c r="AN18" i="17"/>
  <c r="AN19" i="17"/>
  <c r="AN20" i="17"/>
  <c r="AJ14" i="17"/>
  <c r="AJ15" i="17"/>
  <c r="AJ16" i="17"/>
  <c r="AJ17" i="17"/>
  <c r="AJ18" i="17"/>
  <c r="AJ19" i="17"/>
  <c r="AJ20" i="17"/>
  <c r="T14" i="17"/>
  <c r="T15" i="17"/>
  <c r="T16" i="17"/>
  <c r="T18" i="17"/>
  <c r="T19" i="17"/>
  <c r="T20" i="17"/>
  <c r="V23" i="1" l="1"/>
  <c r="U23" i="1" s="1"/>
  <c r="E46" i="17"/>
  <c r="G46" i="17" s="1"/>
  <c r="E44" i="17"/>
  <c r="G44" i="17" s="1"/>
  <c r="E48" i="17"/>
  <c r="G48" i="17" s="1"/>
  <c r="E50" i="17"/>
  <c r="G50" i="17" s="1"/>
  <c r="E42" i="17"/>
  <c r="G42" i="17" s="1"/>
  <c r="E43" i="17"/>
  <c r="G43" i="17" s="1"/>
  <c r="T17" i="17"/>
  <c r="E47" i="17"/>
  <c r="G47" i="17" s="1"/>
  <c r="E35" i="17"/>
  <c r="G35" i="17" s="1"/>
  <c r="E30" i="17"/>
  <c r="G30" i="17" s="1"/>
  <c r="E32" i="17" l="1"/>
  <c r="G32" i="17" s="1"/>
  <c r="E38" i="17"/>
  <c r="G38" i="17" s="1"/>
  <c r="E34" i="17"/>
  <c r="G34" i="17" s="1"/>
  <c r="E36" i="17"/>
  <c r="G36" i="17" s="1"/>
  <c r="E31" i="17"/>
  <c r="G31" i="17" s="1"/>
  <c r="E45" i="17"/>
  <c r="G45" i="17" s="1"/>
  <c r="E33" i="17"/>
  <c r="G33" i="17" s="1"/>
  <c r="E49" i="17"/>
  <c r="G49" i="17" s="1"/>
  <c r="E37" i="17"/>
  <c r="G37" i="17" s="1"/>
  <c r="E41" i="17"/>
  <c r="G41" i="17" s="1"/>
  <c r="E29" i="17"/>
  <c r="G29" i="17" s="1"/>
  <c r="AJ18" i="1" l="1"/>
  <c r="AJ15" i="1"/>
  <c r="AJ12" i="1"/>
  <c r="D17" i="1"/>
  <c r="D16" i="1"/>
  <c r="U14" i="11" l="1"/>
  <c r="U12" i="11"/>
  <c r="U11" i="11"/>
  <c r="T11" i="16"/>
  <c r="T9" i="16"/>
  <c r="T8" i="16"/>
  <c r="Z3" i="16"/>
  <c r="Z2" i="16"/>
  <c r="AB41" i="11" l="1"/>
  <c r="AB40" i="11"/>
  <c r="Q41" i="11"/>
  <c r="Q40" i="11"/>
  <c r="Q38" i="11"/>
  <c r="Q36" i="11"/>
  <c r="Z34" i="11"/>
  <c r="R34" i="11"/>
  <c r="Q32" i="11"/>
  <c r="Q31" i="11"/>
  <c r="Q29" i="11"/>
  <c r="Q28" i="11"/>
  <c r="AZ31" i="1"/>
  <c r="AU31" i="1"/>
  <c r="AP31" i="1"/>
  <c r="D31" i="1"/>
  <c r="AF25" i="1"/>
  <c r="Q39" i="1" s="1"/>
  <c r="V20" i="1"/>
  <c r="U20" i="1" s="1"/>
  <c r="Q20" i="1"/>
  <c r="AV18" i="1"/>
  <c r="AS18" i="1"/>
  <c r="AN18" i="1"/>
  <c r="D18" i="1"/>
  <c r="AV15" i="1"/>
  <c r="AS15" i="1"/>
  <c r="AN15" i="1"/>
  <c r="D15" i="1"/>
  <c r="D14" i="1"/>
  <c r="D13" i="1"/>
  <c r="AV12" i="1"/>
  <c r="AS12" i="1"/>
  <c r="AN12" i="1"/>
  <c r="D12" i="1"/>
  <c r="D11" i="1"/>
  <c r="AB56" i="13"/>
  <c r="AB55" i="13"/>
  <c r="BE44" i="13"/>
  <c r="BB44" i="13"/>
  <c r="AS44" i="13"/>
  <c r="AG44" i="13"/>
  <c r="AM44" i="13" s="1"/>
  <c r="AD44" i="13"/>
  <c r="AV44" i="13" s="1"/>
  <c r="BE43" i="13"/>
  <c r="BB43" i="13"/>
  <c r="AS43" i="13"/>
  <c r="AG43" i="13"/>
  <c r="AM43" i="13" s="1"/>
  <c r="AD43" i="13"/>
  <c r="AV43" i="13" s="1"/>
  <c r="BE42" i="13"/>
  <c r="BB42" i="13"/>
  <c r="AS42" i="13"/>
  <c r="AG42" i="13"/>
  <c r="AM42" i="13" s="1"/>
  <c r="AD42" i="13"/>
  <c r="C37" i="13"/>
  <c r="P30" i="1" s="1"/>
  <c r="N36" i="13"/>
  <c r="N35" i="13"/>
  <c r="AF34" i="13"/>
  <c r="AS30" i="1" s="1"/>
  <c r="N34" i="13"/>
  <c r="N33" i="13"/>
  <c r="AA32" i="13"/>
  <c r="X32" i="13"/>
  <c r="N32" i="13"/>
  <c r="X31" i="13"/>
  <c r="U31" i="1" s="1"/>
  <c r="N31" i="13"/>
  <c r="X30" i="13"/>
  <c r="P31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M21" i="1" l="1"/>
  <c r="AN21" i="1" s="1"/>
  <c r="Q21" i="1"/>
  <c r="V21" i="1" s="1"/>
  <c r="V18" i="1"/>
  <c r="U18" i="1" s="1"/>
  <c r="T13" i="17"/>
  <c r="V15" i="1"/>
  <c r="U15" i="1" s="1"/>
  <c r="T12" i="17"/>
  <c r="AF56" i="13"/>
  <c r="X22" i="1" s="1"/>
  <c r="M22" i="1"/>
  <c r="AN22" i="1" s="1"/>
  <c r="Q22" i="1"/>
  <c r="V22" i="1" s="1"/>
  <c r="V12" i="1"/>
  <c r="U12" i="1" s="1"/>
  <c r="T11" i="17"/>
  <c r="AA30" i="13"/>
  <c r="AA31" i="1" s="1"/>
  <c r="AA31" i="13"/>
  <c r="AF31" i="1" s="1"/>
  <c r="AV42" i="13"/>
  <c r="M12" i="1" s="1"/>
  <c r="AJ42" i="13"/>
  <c r="AN11" i="17" s="1"/>
  <c r="Q15" i="1"/>
  <c r="N37" i="13"/>
  <c r="AA30" i="1" s="1"/>
  <c r="AF55" i="13"/>
  <c r="X21" i="1" s="1"/>
  <c r="AJ43" i="13"/>
  <c r="AN12" i="17" s="1"/>
  <c r="Q12" i="1"/>
  <c r="AJ44" i="13"/>
  <c r="AN13" i="17" s="1"/>
  <c r="Q18" i="1"/>
  <c r="M15" i="1"/>
  <c r="X15" i="1"/>
  <c r="AB15" i="1" s="1"/>
  <c r="X20" i="1"/>
  <c r="AB20" i="1" s="1"/>
  <c r="M18" i="1"/>
  <c r="X18" i="1"/>
  <c r="AB18" i="1" s="1"/>
  <c r="U21" i="1"/>
  <c r="U22" i="1"/>
  <c r="V23" i="17" l="1"/>
  <c r="AP44" i="13"/>
  <c r="AJ13" i="17" s="1"/>
  <c r="X12" i="1"/>
  <c r="X25" i="1" s="1"/>
  <c r="O30" i="16" s="1"/>
  <c r="AP42" i="13"/>
  <c r="AJ11" i="17" s="1"/>
  <c r="AP43" i="13"/>
  <c r="AJ12" i="17" s="1"/>
  <c r="M25" i="1"/>
  <c r="O28" i="16" s="1"/>
  <c r="F23" i="17" l="1"/>
  <c r="AB12" i="1"/>
  <c r="Q37" i="1"/>
  <c r="AB25" i="1" l="1"/>
  <c r="Q38" i="1" s="1"/>
  <c r="Q43" i="1" s="1"/>
  <c r="Q26" i="11"/>
  <c r="O29" i="16"/>
  <c r="AL40" i="1"/>
  <c r="AL43" i="1" s="1"/>
  <c r="AS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66294B72-DDF1-48B0-AB72-CD08CF3813CF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645D7E84-4EA3-4D73-AFCC-56C2ACB9F22D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14EBEA41-E273-4755-8A07-3A8BEDD7BFA8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63DFA6E9-A3E5-4807-874E-54AC8CF1D77A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Q14" authorId="0" shapeId="0" xr:uid="{FF9C8FAF-21B5-4F97-957E-712C72E88699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C7AC11B8-C5B0-4919-9BAF-A5C8BD65D0A9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AA41" authorId="0" shapeId="0" xr:uid="{850F138E-3F65-4313-BE7D-DE52C19AC65E}">
      <text>
        <r>
          <rPr>
            <b/>
            <sz val="9"/>
            <color indexed="81"/>
            <rFont val="游ゴシック"/>
            <family val="3"/>
            <charset val="128"/>
          </rPr>
          <t>数字のみ記入してください。</t>
        </r>
      </text>
    </comment>
    <comment ref="AY41" authorId="0" shapeId="0" xr:uid="{3E74F0F3-4310-4642-85C4-C9F5764C4C3E}">
      <text>
        <r>
          <rPr>
            <sz val="11"/>
            <color theme="1"/>
            <rFont val="ＭＳ Ｐゴシック"/>
            <family val="3"/>
            <scheme val="minor"/>
          </rPr>
          <t>日付を西暦で記入してください。
例）2024/1/1
→（表示）R06.1.1</t>
        </r>
      </text>
    </comment>
    <comment ref="M47" authorId="0" shapeId="0" xr:uid="{8CA104E5-01A3-4A41-8135-DF3FE511B277}">
      <text>
        <r>
          <rPr>
            <sz val="11"/>
            <color theme="1"/>
            <rFont val="ＭＳ Ｐゴシック"/>
            <family val="3"/>
            <scheme val="minor"/>
          </rPr>
          <t>活動内容に応じて、選択をお願いいたします。
Webページ等に求人情報を掲載した場合、「掲載：」の選択をお願いいたします。
パンフレット等を作成した場合、「配布：」の選択をお願いいたします。</t>
        </r>
      </text>
    </comment>
    <comment ref="W47" authorId="0" shapeId="0" xr:uid="{5AEC0CAB-7559-4F70-87FB-B61F6DC4A5F6}">
      <text>
        <r>
          <rPr>
            <sz val="11"/>
            <color theme="1"/>
            <rFont val="ＭＳ Ｐゴシック"/>
            <family val="3"/>
            <scheme val="minor"/>
          </rPr>
          <t>配布・掲載の別に応じて、広報活動の具体的内容の記載をお願いいたします。
掲載を選択した場合：求人掲載のホームページのURLを入力してください。
配布を選択した場合：「別で提出した書類の内容通り」とご入力をお願いいたします。</t>
        </r>
      </text>
    </comment>
    <comment ref="F60" authorId="0" shapeId="0" xr:uid="{2A2FE6DA-9E1E-44F3-926E-9A0C111B292A}">
      <text>
        <r>
          <rPr>
            <b/>
            <sz val="9"/>
            <color indexed="81"/>
            <rFont val="游ゴシック"/>
            <family val="3"/>
            <charset val="128"/>
          </rPr>
          <t>検収日がない場合には、広告等申請に対しては、「掲載終了日」
パンフレット等の制作物に対しては、「納品日」を記入してください。
※複数申請がある場合は、一番最後の日付（検収日、掲載終了日、納品日）を記入してください。</t>
        </r>
      </text>
    </comment>
    <comment ref="B68" authorId="0" shapeId="0" xr:uid="{EEABE834-2ECE-49B6-94C8-35E82B718CF2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J69" authorId="0" shapeId="0" xr:uid="{9400CFD4-F170-40B9-8ACF-F5DFD0EC53A7}">
      <text>
        <r>
          <rPr>
            <b/>
            <sz val="9"/>
            <color indexed="81"/>
            <rFont val="游ゴシック"/>
            <family val="3"/>
            <charset val="128"/>
          </rPr>
          <t>所属がなければ施設名をご入力ください。</t>
        </r>
      </text>
    </comment>
    <comment ref="B70" authorId="0" shapeId="0" xr:uid="{30B58EE9-E8CE-41D5-8EF2-D41518124749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74" authorId="0" shapeId="0" xr:uid="{2EC05C8A-1C39-4949-9C98-EE5543E3B978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BAB4847B-137B-4CD6-B5B0-C89C07980D0F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<sst xmlns="http://schemas.openxmlformats.org/spreadsheetml/2006/main" count="461" uniqueCount="257">
  <si>
    <t>法人番号</t>
    <rPh sb="0" eb="2">
      <t>ホウジン</t>
    </rPh>
    <rPh sb="2" eb="4">
      <t>バンゴウ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</si>
  <si>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</si>
  <si>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</si>
  <si>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</si>
  <si>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</si>
  <si>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</si>
  <si>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</si>
  <si>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</si>
  <si>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</si>
  <si>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</si>
  <si>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</si>
  <si>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</si>
  <si>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</si>
  <si>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</si>
  <si>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病院名(法人名含む)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</si>
  <si>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</si>
  <si>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</si>
  <si>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</si>
  <si>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</si>
  <si>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</si>
  <si>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</si>
  <si>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</si>
  <si>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</si>
  <si>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</si>
  <si>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</si>
  <si>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</si>
  <si>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</si>
  <si>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</si>
  <si>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</si>
  <si>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</si>
  <si>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</si>
  <si>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</si>
  <si>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</si>
  <si>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</si>
  <si>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</si>
  <si>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補助限度額（年度初めに通知した補助金限度額）</t>
    <rPh sb="0" eb="2">
      <t>ホジョ</t>
    </rPh>
    <rPh sb="2" eb="5">
      <t>ゲンドガク</t>
    </rPh>
    <rPh sb="6" eb="8">
      <t>ネンド</t>
    </rPh>
    <rPh sb="8" eb="9">
      <t>ハジ</t>
    </rPh>
    <rPh sb="11" eb="13">
      <t>ツウチ</t>
    </rPh>
    <rPh sb="15" eb="18">
      <t>ホジョキン</t>
    </rPh>
    <rPh sb="18" eb="21">
      <t>ゲンドガク</t>
    </rPh>
    <phoneticPr fontId="1"/>
  </si>
  <si>
    <t>在宅重度後遺障害者(利用者)の短期入院受入状況</t>
    <rPh sb="10" eb="13">
      <t>リヨウシャ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</si>
  <si>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</si>
  <si>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2" eb="5">
      <t>カイシビ</t>
    </rPh>
    <phoneticPr fontId="2"/>
  </si>
  <si>
    <t>入院終了日</t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</si>
  <si>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</si>
  <si>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</si>
  <si>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</si>
  <si>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</si>
  <si>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</si>
  <si>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</si>
  <si>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</si>
  <si>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</si>
  <si>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</si>
  <si>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</si>
  <si>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</si>
  <si>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</si>
  <si>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（利用者）の受入見込み延べ人数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</si>
  <si>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</si>
  <si>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</si>
  <si>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</si>
  <si>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</si>
  <si>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</si>
  <si>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利用促進等事務費　③広報活動費</t>
  </si>
  <si>
    <t>イ　パンフレット、冊子、webページ等を作製して広報活動を行った場合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2" eb="34">
      <t>バアイ</t>
    </rPh>
    <phoneticPr fontId="2"/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</si>
  <si>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</si>
  <si>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</si>
  <si>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</si>
  <si>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補助金申請額</t>
    <rPh sb="0" eb="3">
      <t>ホジョキン</t>
    </rPh>
    <rPh sb="3" eb="6">
      <t>シンセイガク</t>
    </rPh>
    <phoneticPr fontId="2"/>
  </si>
  <si>
    <t>分類</t>
    <rPh sb="0" eb="2">
      <t>ブンルイ</t>
    </rPh>
    <phoneticPr fontId="2"/>
  </si>
  <si>
    <t>活動内容</t>
    <rPh sb="0" eb="2">
      <t>カツドウ</t>
    </rPh>
    <rPh sb="2" eb="4">
      <t>ナイヨウ</t>
    </rPh>
    <phoneticPr fontId="2"/>
  </si>
  <si>
    <t>受注社名</t>
    <rPh sb="0" eb="2">
      <t>ジュチュウ</t>
    </rPh>
    <rPh sb="3" eb="4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</si>
  <si>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</si>
  <si>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</si>
  <si>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費用の別</t>
    <rPh sb="0" eb="2">
      <t>ヒヨウ</t>
    </rPh>
    <rPh sb="3" eb="4">
      <t>ベツ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</si>
  <si>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</si>
  <si>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</si>
  <si>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納品日</t>
    <rPh sb="0" eb="2">
      <t>ノウヒン</t>
    </rPh>
    <phoneticPr fontId="2"/>
  </si>
  <si>
    <t>実施年月</t>
    <rPh sb="0" eb="2">
      <t>ジッシ</t>
    </rPh>
    <rPh sb="2" eb="4">
      <t>ネンゲツ</t>
    </rPh>
    <phoneticPr fontId="2"/>
  </si>
  <si>
    <t>短期入院受入に関するHP構築</t>
    <rPh sb="0" eb="2">
      <t>タンキ</t>
    </rPh>
    <rPh sb="4" eb="6">
      <t>ウケイレ</t>
    </rPh>
    <rPh sb="7" eb="8">
      <t>カン</t>
    </rPh>
    <rPh sb="12" eb="14">
      <t>コウチク</t>
    </rPh>
    <phoneticPr fontId="2"/>
  </si>
  <si>
    <t>A(株)</t>
    <rPh sb="1" eb="4">
      <t>カブ</t>
    </rPh>
    <phoneticPr fontId="2"/>
  </si>
  <si>
    <t>式</t>
    <rPh sb="0" eb="1">
      <t>シキ</t>
    </rPh>
    <phoneticPr fontId="2"/>
  </si>
  <si>
    <t>制作費</t>
    <rPh sb="0" eb="3">
      <t>セイサクヒ</t>
    </rPh>
    <phoneticPr fontId="2"/>
  </si>
  <si>
    <t>短期入院受入を含むパンフレットの作製</t>
    <rPh sb="0" eb="2">
      <t>タンキ</t>
    </rPh>
    <rPh sb="4" eb="6">
      <t>ウケイレ</t>
    </rPh>
    <rPh sb="7" eb="8">
      <t>フク</t>
    </rPh>
    <rPh sb="16" eb="18">
      <t>サクセイ</t>
    </rPh>
    <phoneticPr fontId="2"/>
  </si>
  <si>
    <t>B(株)</t>
    <rPh sb="1" eb="4">
      <t>カブ</t>
    </rPh>
    <phoneticPr fontId="2"/>
  </si>
  <si>
    <t>部</t>
    <rPh sb="0" eb="1">
      <t>ブ</t>
    </rPh>
    <phoneticPr fontId="2"/>
  </si>
  <si>
    <t>発送費</t>
    <rPh sb="0" eb="3">
      <t>ハッソウヒ</t>
    </rPh>
    <phoneticPr fontId="2"/>
  </si>
  <si>
    <t>C(株)</t>
    <rPh sb="1" eb="4">
      <t>カブ</t>
    </rPh>
    <phoneticPr fontId="2"/>
  </si>
  <si>
    <t>（※）広報活動の内容</t>
    <phoneticPr fontId="2"/>
  </si>
  <si>
    <t>配布・掲載の別</t>
  </si>
  <si>
    <t>具体的内容</t>
    <rPh sb="0" eb="3">
      <t>グタイテキ</t>
    </rPh>
    <rPh sb="3" eb="5">
      <t>ナイヨウ</t>
    </rPh>
    <phoneticPr fontId="2"/>
  </si>
  <si>
    <t>成果物の名称</t>
    <rPh sb="0" eb="3">
      <t>セイカブツ</t>
    </rPh>
    <rPh sb="4" eb="6">
      <t>メイショウ</t>
    </rPh>
    <phoneticPr fontId="2"/>
  </si>
  <si>
    <t>掲載：</t>
  </si>
  <si>
    <t>http://XXY.co.jp</t>
  </si>
  <si>
    <t>掲載内容の通り</t>
    <rPh sb="0" eb="2">
      <t>ケイサイ</t>
    </rPh>
    <rPh sb="2" eb="4">
      <t>ナイヨウ</t>
    </rPh>
    <rPh sb="5" eb="6">
      <t>トオ</t>
    </rPh>
    <phoneticPr fontId="2"/>
  </si>
  <si>
    <t>配布：</t>
  </si>
  <si>
    <t>別で提出した書類の内容通り</t>
    <rPh sb="0" eb="1">
      <t>ベツ</t>
    </rPh>
    <rPh sb="2" eb="4">
      <t>テイシュツ</t>
    </rPh>
    <rPh sb="6" eb="8">
      <t>ショルイ</t>
    </rPh>
    <rPh sb="9" eb="11">
      <t>ナイヨウ</t>
    </rPh>
    <rPh sb="11" eb="12">
      <t>ドオ</t>
    </rPh>
    <phoneticPr fontId="2"/>
  </si>
  <si>
    <t>○○施設のご案内</t>
    <rPh sb="6" eb="8">
      <t>アンナイ</t>
    </rPh>
    <phoneticPr fontId="2"/>
  </si>
  <si>
    <t>ロ　関係機関等に訪問して広報活動を行った場合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20" eb="22">
      <t>バアイ</t>
    </rPh>
    <phoneticPr fontId="2"/>
  </si>
  <si>
    <t>活動期間</t>
    <rPh sb="0" eb="2">
      <t>カツドウ</t>
    </rPh>
    <rPh sb="2" eb="4">
      <t>キカン</t>
    </rPh>
    <phoneticPr fontId="2"/>
  </si>
  <si>
    <t>訪問者</t>
    <rPh sb="0" eb="3">
      <t>ホウモンシャ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</si>
  <si>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</si>
  <si>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</si>
  <si>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役職</t>
    <rPh sb="0" eb="2">
      <t>ヤクショク</t>
    </rPh>
    <phoneticPr fontId="2"/>
  </si>
  <si>
    <t>旅費</t>
    <rPh sb="0" eb="2">
      <t>リョヒ</t>
    </rPh>
    <phoneticPr fontId="2"/>
  </si>
  <si>
    <t>施設負担額合計</t>
    <rPh sb="0" eb="2">
      <t>シセツ</t>
    </rPh>
    <rPh sb="2" eb="4">
      <t>フタン</t>
    </rPh>
    <rPh sb="4" eb="5">
      <t>ガク</t>
    </rPh>
    <rPh sb="5" eb="7">
      <t>ゴウケイ</t>
    </rPh>
    <phoneticPr fontId="2"/>
  </si>
  <si>
    <t>補助金申請額</t>
    <rPh sb="0" eb="6">
      <t>ホジョキンシンセイガク</t>
    </rPh>
    <phoneticPr fontId="2"/>
  </si>
  <si>
    <t>自己負担額</t>
    <rPh sb="0" eb="2">
      <t>ジコ</t>
    </rPh>
    <rPh sb="2" eb="5">
      <t>フタンガク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</si>
  <si>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</si>
  <si>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生活支援員</t>
    <rPh sb="0" eb="5">
      <t>セイカツシエンイン</t>
    </rPh>
    <phoneticPr fontId="2"/>
  </si>
  <si>
    <t>MSW</t>
  </si>
  <si>
    <t>医師</t>
    <rPh sb="0" eb="2">
      <t>イシ</t>
    </rPh>
    <phoneticPr fontId="2"/>
  </si>
  <si>
    <t>■検収調書関係</t>
    <rPh sb="1" eb="3">
      <t>ケンシュウ</t>
    </rPh>
    <rPh sb="3" eb="5">
      <t>チョウショ</t>
    </rPh>
    <rPh sb="5" eb="7">
      <t>カンケイ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</si>
  <si>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</si>
  <si>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</si>
  <si>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事務</t>
    <rPh sb="0" eb="2">
      <t>ジム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</si>
  <si>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</si>
  <si>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A</t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</si>
  <si>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</si>
  <si>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</si>
  <si>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B</t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</si>
  <si>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</si>
  <si>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</si>
  <si>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国土太郎</t>
    <rPh sb="0" eb="2">
      <t>コクド</t>
    </rPh>
    <rPh sb="2" eb="4">
      <t>タロウ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</si>
  <si>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</si>
  <si>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〒100  -8918　東京都千代田区霞が関2-1-3</t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</si>
  <si>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</si>
  <si>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</si>
  <si>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</si>
  <si>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e-mail</t>
  </si>
  <si>
    <t>担当者①</t>
    <rPh sb="0" eb="3">
      <t>タントウシャ</t>
    </rPh>
    <phoneticPr fontId="2"/>
  </si>
  <si>
    <t>総務課</t>
    <rPh sb="0" eb="3">
      <t>ソウムカ</t>
    </rPh>
    <phoneticPr fontId="2"/>
  </si>
  <si>
    <t>主任</t>
    <rPh sb="0" eb="2">
      <t>シュニン</t>
    </rPh>
    <phoneticPr fontId="2"/>
  </si>
  <si>
    <t>国土次郎</t>
    <rPh sb="0" eb="2">
      <t>コクド</t>
    </rPh>
    <rPh sb="2" eb="4">
      <t>ジロウ</t>
    </rPh>
    <phoneticPr fontId="2"/>
  </si>
  <si>
    <t>こくどじろう</t>
    <phoneticPr fontId="2"/>
  </si>
  <si>
    <t>090-0000-0000</t>
    <phoneticPr fontId="2"/>
  </si>
  <si>
    <t>a@a</t>
    <phoneticPr fontId="2"/>
  </si>
  <si>
    <t>担当者②</t>
    <rPh sb="0" eb="3">
      <t>タントウシャ</t>
    </rPh>
    <phoneticPr fontId="2"/>
  </si>
  <si>
    <t>副主任</t>
    <rPh sb="0" eb="3">
      <t>フクシュニン</t>
    </rPh>
    <phoneticPr fontId="2"/>
  </si>
  <si>
    <t>国土三郎</t>
    <rPh sb="0" eb="2">
      <t>コクド</t>
    </rPh>
    <rPh sb="2" eb="4">
      <t>サブロウ</t>
    </rPh>
    <phoneticPr fontId="2"/>
  </si>
  <si>
    <t>こくどさぶろう</t>
    <phoneticPr fontId="2"/>
  </si>
  <si>
    <t>080-0000-0000</t>
    <phoneticPr fontId="2"/>
  </si>
  <si>
    <t>b@b</t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</si>
  <si>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</si>
  <si>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</si>
  <si>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</si>
  <si>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000-0000-0000</t>
    <phoneticPr fontId="2"/>
  </si>
  <si>
    <t>担当者：</t>
    <rPh sb="0" eb="3">
      <t>タントウシャ</t>
    </rPh>
    <phoneticPr fontId="2"/>
  </si>
  <si>
    <t>郵便物の宛名</t>
    <rPh sb="0" eb="3">
      <t>ユウビンブツ</t>
    </rPh>
    <rPh sb="4" eb="6">
      <t>アテナ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</si>
  <si>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</si>
  <si>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</si>
  <si>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</si>
  <si>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</si>
  <si>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</si>
  <si>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</si>
  <si>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担当者①</t>
    <rPh sb="0" eb="3">
      <t>タントウシャ</t>
    </rPh>
    <phoneticPr fontId="1"/>
  </si>
  <si>
    <t>担当者②</t>
    <rPh sb="0" eb="3">
      <t>タントウシャ</t>
    </rPh>
    <phoneticPr fontId="1"/>
  </si>
  <si>
    <t>(様式第１の２)</t>
  </si>
  <si>
    <t>株式会社博報堂プロダクツ</t>
    <phoneticPr fontId="2"/>
  </si>
  <si>
    <t>代表取締役社長　橋本 昌和　殿</t>
    <phoneticPr fontId="2"/>
  </si>
  <si>
    <t>病院名</t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</si>
  <si>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</si>
  <si>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院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</si>
  <si>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</si>
  <si>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</si>
  <si>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</si>
  <si>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（短期入院協力事業）実施・経費報告書兼収支計算書のとおり</t>
  </si>
  <si>
    <t>２．補助対象事業の内容</t>
  </si>
  <si>
    <t xml:space="preserve">（短期入院協力事業）実施・経費報告書兼収支計算書のとおり  </t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</si>
  <si>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</si>
  <si>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</si>
  <si>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</si>
  <si>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</si>
  <si>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</si>
  <si>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</si>
  <si>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</si>
  <si>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</si>
  <si>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</si>
  <si>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</si>
  <si>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</si>
  <si>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</si>
  <si>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</si>
  <si>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</si>
  <si>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令和７年度自動車事故被害者支援体制等整備事業（短期入院協力事業（広報活動費））実施・経費報告書兼収支計算書</t>
    <rPh sb="10" eb="13">
      <t>ヒガイシャ</t>
    </rPh>
    <rPh sb="13" eb="15">
      <t>シエン</t>
    </rPh>
    <rPh sb="15" eb="18">
      <t>タイセイトウ</t>
    </rPh>
    <rPh sb="32" eb="37">
      <t>コウホウカツドウヒ</t>
    </rPh>
    <rPh sb="47" eb="48">
      <t>ケン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</si>
  <si>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</si>
  <si>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</si>
  <si>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</si>
  <si>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</si>
  <si>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</si>
  <si>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</si>
  <si>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</si>
  <si>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</si>
  <si>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</si>
  <si>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受注者名</t>
    <rPh sb="0" eb="3">
      <t>ジュチュウシャ</t>
    </rPh>
    <rPh sb="3" eb="4">
      <t>メイ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</si>
  <si>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</si>
  <si>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③広報活動費</t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</si>
  <si>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</si>
  <si>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　ロ　訪問広報活動を行った場合</t>
  </si>
  <si>
    <t>合　　　計</t>
    <rPh sb="0" eb="1">
      <t>ゴウ</t>
    </rPh>
    <rPh sb="4" eb="5">
      <t>ケイ</t>
    </rPh>
    <phoneticPr fontId="2"/>
  </si>
  <si>
    <t>２．在宅重度後遺障害者(利用者)の短期入院受入状況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21" eb="23">
      <t>ウケイレ</t>
    </rPh>
    <rPh sb="23" eb="25">
      <t>ジョウキョウ</t>
    </rPh>
    <phoneticPr fontId="2"/>
  </si>
  <si>
    <t>短期入院受入期間</t>
    <phoneticPr fontId="2"/>
  </si>
  <si>
    <t>受入実績延べ人数</t>
    <phoneticPr fontId="2"/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</si>
  <si>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</si>
  <si>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</si>
  <si>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</si>
  <si>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</si>
  <si>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</si>
  <si>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</si>
  <si>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</si>
  <si>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</si>
  <si>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</si>
  <si>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</si>
  <si>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</si>
  <si>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</si>
  <si>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</si>
  <si>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</si>
  <si>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</si>
  <si>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</si>
  <si>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</si>
  <si>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</si>
  <si>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</si>
  <si>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</si>
  <si>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短期入院プラン作成費</t>
    <rPh sb="1" eb="3">
      <t>タンキ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</si>
  <si>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</si>
  <si>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</si>
  <si>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</si>
  <si>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</si>
  <si>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</si>
  <si>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病院名</t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</si>
  <si>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</si>
  <si>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</si>
  <si>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令和７年度被害者保護増進等事業費補助金に係る補助対象事業(自動車事故被害者支援体制等整備事業(短期入院協力事業))については、交付決定及び額の確定に基づき、下記のとおり支払を請求いたします。</t>
    <rPh sb="35" eb="38">
      <t>ヒガイシャ</t>
    </rPh>
    <rPh sb="38" eb="40">
      <t>シエン</t>
    </rPh>
    <rPh sb="42" eb="43">
      <t>トウ</t>
    </rPh>
    <rPh sb="64" eb="66">
      <t>コウフ</t>
    </rPh>
    <rPh sb="66" eb="68">
      <t>ケッテイ</t>
    </rPh>
    <rPh sb="68" eb="69">
      <t>オヨ</t>
    </rPh>
    <rPh sb="70" eb="71">
      <t>ガク</t>
    </rPh>
    <rPh sb="72" eb="74">
      <t>カクテイ</t>
    </rPh>
    <rPh sb="75" eb="76">
      <t>モト</t>
    </rPh>
    <phoneticPr fontId="2"/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</si>
  <si>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</si>
  <si>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</si>
  <si>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</si>
  <si>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</si>
  <si>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</si>
  <si>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</si>
  <si>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</si>
  <si>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</si>
  <si>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</si>
  <si>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  <phoneticPr fontId="2"/>
  </si>
  <si>
    <t>７．添付書類（４）その他博報堂プロダクツが指示する書面等</t>
  </si>
  <si>
    <t>　（実施細目第３条　第１項第二号　ハ関係）</t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</si>
  <si>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</si>
  <si>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NO</t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</si>
  <si>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</si>
  <si>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税込額</t>
    <rPh sb="0" eb="2">
      <t>ゼイコ</t>
    </rPh>
    <rPh sb="2" eb="3">
      <t>ガク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</si>
  <si>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</si>
  <si>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</si>
  <si>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</si>
  <si>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</si>
  <si>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5.納入事業者</t>
    <rPh sb="2" eb="4">
      <t>ノウニュウ</t>
    </rPh>
    <rPh sb="4" eb="7">
      <t>ジギョウシャ</t>
    </rPh>
    <phoneticPr fontId="2"/>
  </si>
  <si>
    <t>6.検収成績</t>
    <rPh sb="2" eb="4">
      <t>ケンシュウ</t>
    </rPh>
    <rPh sb="4" eb="6">
      <t>セイセキ</t>
    </rPh>
    <phoneticPr fontId="2"/>
  </si>
  <si>
    <t>合　　　格</t>
    <rPh sb="0" eb="1">
      <t>ゴウ</t>
    </rPh>
    <rPh sb="4" eb="5">
      <t>カク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</si>
  <si>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</si>
  <si>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（検収日）</t>
    <rPh sb="1" eb="4">
      <t>ケンシュウビ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</si>
  <si>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</si>
  <si>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（役職）</t>
    <rPh sb="1" eb="3">
      <t>ヤクショク</t>
    </rPh>
    <phoneticPr fontId="2"/>
  </si>
  <si>
    <t>（氏名）</t>
  </si>
  <si>
    <t>（注）</t>
  </si>
  <si>
    <r>
      <t>　導入した医療器具・用具等によって検収日が異なる場合には、原則として、</t>
    </r>
    <r>
      <rPr>
        <u/>
        <sz val="8"/>
        <rFont val="游ゴシック"/>
        <family val="3"/>
        <charset val="128"/>
      </rPr>
      <t>当該医療器具・用具等の検収日毎に本書を作成</t>
    </r>
    <r>
      <rPr>
        <sz val="8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</si>
</sst>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176" formatCode="#,##0&quot;円&quot;"/>
    <numFmt numFmtId="177" formatCode="#,##0&quot;円）&quot;"/>
    <numFmt numFmtId="178" formatCode="[$-411]ggge&quot;年&quot;m&quot;月&quot;d&quot;日&quot;;\-;\-;@"/>
    <numFmt numFmtId="179" formatCode="ggge&quot;年&quot;m&quot;月&quot;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  <numFmt numFmtId="184" formatCode="[&lt;=999]000;[&lt;=9999]000\-00;000\-0000"/>
  </numFmts>
  <fonts count="28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sz val="8"/>
      <name val="游ゴシック"/>
      <family val="3"/>
      <charset val="128"/>
    </font>
    <font>
      <u/>
      <sz val="8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/>
    </xf>
    <xf numFmtId="182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6" fontId="10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0" xfId="0" applyFont="1">
      <alignment vertical="center"/>
    </xf>
    <xf numFmtId="0" fontId="9" fillId="0" borderId="38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52" xfId="0" applyFont="1" applyBorder="1" applyAlignment="1">
      <alignment vertical="center" shrinkToFit="1"/>
    </xf>
    <xf numFmtId="0" fontId="18" fillId="0" borderId="18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0" xfId="0" applyFont="1" applyAlignment="1">
      <alignment vertical="top" wrapText="1"/>
    </xf>
    <xf numFmtId="0" fontId="8" fillId="0" borderId="40" xfId="0" applyFont="1" applyBorder="1" applyAlignment="1">
      <alignment vertical="center" shrinkToFit="1"/>
    </xf>
    <xf numFmtId="0" fontId="8" fillId="0" borderId="40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8" xfId="0" applyFont="1" applyBorder="1" applyAlignment="1">
      <alignment vertical="center" shrinkToFit="1"/>
    </xf>
    <xf numFmtId="0" fontId="8" fillId="0" borderId="18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4" xfId="0" applyFont="1" applyBorder="1">
      <alignment vertical="center"/>
    </xf>
    <xf numFmtId="178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6" fontId="2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vertical="top" wrapText="1" shrinkToFit="1"/>
    </xf>
    <xf numFmtId="38" fontId="10" fillId="0" borderId="0" xfId="2" applyFont="1" applyFill="1" applyAlignment="1">
      <alignment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182" fontId="15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42" fontId="9" fillId="0" borderId="0" xfId="0" applyNumberFormat="1" applyFont="1" applyAlignment="1">
      <alignment vertical="center" shrinkToFit="1"/>
    </xf>
    <xf numFmtId="42" fontId="9" fillId="0" borderId="52" xfId="0" applyNumberFormat="1" applyFont="1" applyBorder="1" applyAlignment="1">
      <alignment vertical="center" shrinkToFit="1"/>
    </xf>
    <xf numFmtId="0" fontId="9" fillId="0" borderId="47" xfId="0" applyFont="1" applyBorder="1" applyAlignment="1">
      <alignment vertical="center" shrinkToFit="1"/>
    </xf>
    <xf numFmtId="0" fontId="25" fillId="0" borderId="83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42" fontId="7" fillId="0" borderId="1" xfId="0" applyNumberFormat="1" applyFont="1" applyBorder="1" applyAlignment="1">
      <alignment horizontal="right" vertical="center"/>
    </xf>
    <xf numFmtId="42" fontId="7" fillId="0" borderId="7" xfId="0" applyNumberFormat="1" applyFont="1" applyBorder="1" applyAlignment="1">
      <alignment horizontal="right" vertical="center"/>
    </xf>
    <xf numFmtId="42" fontId="7" fillId="0" borderId="11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80" fontId="7" fillId="0" borderId="16" xfId="0" applyNumberFormat="1" applyFont="1" applyBorder="1" applyAlignment="1">
      <alignment horizontal="center" vertical="center"/>
    </xf>
    <xf numFmtId="180" fontId="7" fillId="0" borderId="2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49" fontId="4" fillId="0" borderId="1" xfId="3" applyNumberFormat="1" applyFill="1" applyBorder="1" applyAlignment="1">
      <alignment horizontal="center" vertical="center" shrinkToFit="1"/>
    </xf>
    <xf numFmtId="49" fontId="4" fillId="0" borderId="7" xfId="3" applyNumberFormat="1" applyFill="1" applyBorder="1" applyAlignment="1">
      <alignment horizontal="center" vertical="center" shrinkToFit="1"/>
    </xf>
    <xf numFmtId="49" fontId="4" fillId="0" borderId="26" xfId="3" applyNumberForma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4" fillId="0" borderId="27" xfId="3" applyNumberFormat="1" applyFill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2" fontId="7" fillId="2" borderId="1" xfId="0" applyNumberFormat="1" applyFont="1" applyFill="1" applyBorder="1" applyAlignment="1">
      <alignment horizontal="right" vertical="center"/>
    </xf>
    <xf numFmtId="42" fontId="7" fillId="2" borderId="7" xfId="0" applyNumberFormat="1" applyFont="1" applyFill="1" applyBorder="1" applyAlignment="1">
      <alignment horizontal="right" vertical="center"/>
    </xf>
    <xf numFmtId="42" fontId="7" fillId="2" borderId="1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83" fontId="9" fillId="0" borderId="1" xfId="0" applyNumberFormat="1" applyFont="1" applyBorder="1" applyAlignment="1">
      <alignment horizontal="center" vertical="center" shrinkToFit="1"/>
    </xf>
    <xf numFmtId="183" fontId="9" fillId="0" borderId="7" xfId="0" applyNumberFormat="1" applyFont="1" applyBorder="1" applyAlignment="1">
      <alignment horizontal="center" vertical="center" shrinkToFit="1"/>
    </xf>
    <xf numFmtId="183" fontId="9" fillId="0" borderId="11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26" fillId="0" borderId="10" xfId="0" applyFont="1" applyBorder="1" applyAlignment="1">
      <alignment horizontal="left" vertical="center"/>
    </xf>
    <xf numFmtId="42" fontId="9" fillId="0" borderId="1" xfId="0" applyNumberFormat="1" applyFont="1" applyBorder="1" applyAlignment="1">
      <alignment horizontal="right" vertical="center" shrinkToFit="1"/>
    </xf>
    <xf numFmtId="42" fontId="9" fillId="0" borderId="7" xfId="0" applyNumberFormat="1" applyFont="1" applyBorder="1" applyAlignment="1">
      <alignment horizontal="right" vertical="center" shrinkToFit="1"/>
    </xf>
    <xf numFmtId="42" fontId="9" fillId="0" borderId="11" xfId="0" applyNumberFormat="1" applyFont="1" applyBorder="1" applyAlignment="1">
      <alignment horizontal="right" vertical="center" shrinkToFit="1"/>
    </xf>
    <xf numFmtId="42" fontId="9" fillId="2" borderId="1" xfId="0" applyNumberFormat="1" applyFont="1" applyFill="1" applyBorder="1" applyAlignment="1">
      <alignment horizontal="right" vertical="center" shrinkToFit="1"/>
    </xf>
    <xf numFmtId="42" fontId="9" fillId="2" borderId="7" xfId="0" applyNumberFormat="1" applyFont="1" applyFill="1" applyBorder="1" applyAlignment="1">
      <alignment horizontal="right" vertical="center" shrinkToFit="1"/>
    </xf>
    <xf numFmtId="42" fontId="9" fillId="2" borderId="11" xfId="0" applyNumberFormat="1" applyFont="1" applyFill="1" applyBorder="1" applyAlignment="1">
      <alignment horizontal="right" vertical="center" shrinkToFit="1"/>
    </xf>
    <xf numFmtId="0" fontId="4" fillId="0" borderId="1" xfId="4" applyFill="1" applyBorder="1" applyAlignment="1">
      <alignment horizontal="center" vertical="center"/>
    </xf>
    <xf numFmtId="0" fontId="4" fillId="0" borderId="7" xfId="4" applyFill="1" applyBorder="1" applyAlignment="1">
      <alignment horizontal="center" vertical="center"/>
    </xf>
    <xf numFmtId="0" fontId="4" fillId="0" borderId="11" xfId="4" applyFill="1" applyBorder="1" applyAlignment="1">
      <alignment horizontal="center" vertical="center"/>
    </xf>
    <xf numFmtId="42" fontId="9" fillId="2" borderId="1" xfId="0" applyNumberFormat="1" applyFont="1" applyFill="1" applyBorder="1" applyAlignment="1">
      <alignment horizontal="center" vertical="center" shrinkToFit="1"/>
    </xf>
    <xf numFmtId="42" fontId="9" fillId="2" borderId="7" xfId="0" applyNumberFormat="1" applyFont="1" applyFill="1" applyBorder="1" applyAlignment="1">
      <alignment horizontal="center" vertical="center" shrinkToFit="1"/>
    </xf>
    <xf numFmtId="42" fontId="9" fillId="2" borderId="11" xfId="0" applyNumberFormat="1" applyFont="1" applyFill="1" applyBorder="1" applyAlignment="1">
      <alignment horizontal="center" vertical="center" shrinkToFit="1"/>
    </xf>
    <xf numFmtId="181" fontId="7" fillId="2" borderId="1" xfId="0" applyNumberFormat="1" applyFont="1" applyFill="1" applyBorder="1" applyAlignment="1">
      <alignment horizontal="center" vertical="center" shrinkToFit="1"/>
    </xf>
    <xf numFmtId="181" fontId="7" fillId="2" borderId="7" xfId="0" applyNumberFormat="1" applyFont="1" applyFill="1" applyBorder="1" applyAlignment="1">
      <alignment horizontal="center" vertical="center" shrinkToFit="1"/>
    </xf>
    <xf numFmtId="181" fontId="7" fillId="2" borderId="11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38" fontId="7" fillId="0" borderId="1" xfId="2" applyFont="1" applyFill="1" applyBorder="1" applyAlignment="1">
      <alignment horizontal="center" vertical="center" shrinkToFit="1"/>
    </xf>
    <xf numFmtId="38" fontId="7" fillId="0" borderId="11" xfId="2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 shrinkToFit="1"/>
    </xf>
    <xf numFmtId="178" fontId="9" fillId="0" borderId="18" xfId="0" applyNumberFormat="1" applyFont="1" applyBorder="1" applyAlignment="1">
      <alignment horizontal="center" vertical="center" shrinkToFit="1"/>
    </xf>
    <xf numFmtId="178" fontId="9" fillId="0" borderId="21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shrinkToFit="1"/>
    </xf>
    <xf numFmtId="178" fontId="9" fillId="0" borderId="7" xfId="0" applyNumberFormat="1" applyFont="1" applyBorder="1" applyAlignment="1">
      <alignment horizontal="center" vertical="center" shrinkToFit="1"/>
    </xf>
    <xf numFmtId="178" fontId="9" fillId="0" borderId="11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49" fontId="7" fillId="0" borderId="68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42" fontId="7" fillId="2" borderId="71" xfId="0" applyNumberFormat="1" applyFont="1" applyFill="1" applyBorder="1" applyAlignment="1">
      <alignment horizontal="center" vertical="center"/>
    </xf>
    <xf numFmtId="42" fontId="7" fillId="2" borderId="72" xfId="0" applyNumberFormat="1" applyFont="1" applyFill="1" applyBorder="1" applyAlignment="1">
      <alignment horizontal="center" vertical="center"/>
    </xf>
    <xf numFmtId="42" fontId="7" fillId="2" borderId="7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left" vertical="center"/>
    </xf>
    <xf numFmtId="184" fontId="7" fillId="0" borderId="2" xfId="0" applyNumberFormat="1" applyFont="1" applyBorder="1" applyAlignment="1">
      <alignment horizontal="left" vertical="center"/>
    </xf>
    <xf numFmtId="0" fontId="14" fillId="0" borderId="69" xfId="3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49" fontId="4" fillId="0" borderId="29" xfId="3" applyNumberFormat="1" applyFill="1" applyBorder="1" applyAlignment="1">
      <alignment horizontal="center" vertical="center" shrinkToFit="1"/>
    </xf>
    <xf numFmtId="49" fontId="4" fillId="0" borderId="30" xfId="3" applyNumberFormat="1" applyFill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82" fontId="7" fillId="0" borderId="0" xfId="0" applyNumberFormat="1" applyFont="1" applyAlignment="1">
      <alignment horizontal="distributed" vertical="center" shrinkToFit="1"/>
    </xf>
    <xf numFmtId="178" fontId="7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8" fillId="0" borderId="4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42" fontId="9" fillId="0" borderId="47" xfId="0" applyNumberFormat="1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/>
    </xf>
    <xf numFmtId="42" fontId="9" fillId="0" borderId="43" xfId="0" applyNumberFormat="1" applyFont="1" applyBorder="1" applyAlignment="1">
      <alignment horizontal="right" vertical="center"/>
    </xf>
    <xf numFmtId="179" fontId="9" fillId="0" borderId="47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9" fillId="0" borderId="43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43" xfId="0" applyFont="1" applyBorder="1" applyAlignment="1">
      <alignment horizontal="left" vertical="center" shrinkToFit="1"/>
    </xf>
    <xf numFmtId="0" fontId="9" fillId="0" borderId="4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 shrinkToFit="1"/>
    </xf>
    <xf numFmtId="42" fontId="9" fillId="0" borderId="47" xfId="0" applyNumberFormat="1" applyFont="1" applyBorder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7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3" xfId="0" applyFont="1" applyBorder="1" applyAlignment="1">
      <alignment horizontal="right" vertical="center"/>
    </xf>
    <xf numFmtId="0" fontId="9" fillId="0" borderId="37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42" fontId="9" fillId="0" borderId="46" xfId="0" applyNumberFormat="1" applyFont="1" applyBorder="1" applyAlignment="1">
      <alignment horizontal="right" vertical="center"/>
    </xf>
    <xf numFmtId="42" fontId="9" fillId="0" borderId="40" xfId="0" applyNumberFormat="1" applyFont="1" applyBorder="1" applyAlignment="1">
      <alignment horizontal="right" vertical="center"/>
    </xf>
    <xf numFmtId="42" fontId="9" fillId="0" borderId="42" xfId="0" applyNumberFormat="1" applyFont="1" applyBorder="1" applyAlignment="1">
      <alignment horizontal="right" vertical="center"/>
    </xf>
    <xf numFmtId="0" fontId="18" fillId="0" borderId="46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6" xfId="0" applyFont="1" applyBorder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0" fontId="9" fillId="0" borderId="47" xfId="0" applyFont="1" applyBorder="1" applyAlignment="1">
      <alignment horizontal="left" vertical="center" shrinkToFit="1"/>
    </xf>
    <xf numFmtId="42" fontId="9" fillId="0" borderId="65" xfId="0" applyNumberFormat="1" applyFont="1" applyBorder="1" applyAlignment="1">
      <alignment horizontal="right" vertical="center" shrinkToFit="1"/>
    </xf>
    <xf numFmtId="42" fontId="9" fillId="0" borderId="66" xfId="0" applyNumberFormat="1" applyFont="1" applyBorder="1" applyAlignment="1">
      <alignment horizontal="right" vertical="center" shrinkToFit="1"/>
    </xf>
    <xf numFmtId="0" fontId="9" fillId="0" borderId="39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44" xfId="0" applyFont="1" applyBorder="1" applyAlignment="1">
      <alignment horizontal="center" vertical="top" wrapText="1"/>
    </xf>
    <xf numFmtId="42" fontId="9" fillId="0" borderId="48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42" fontId="9" fillId="0" borderId="44" xfId="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42" fontId="19" fillId="0" borderId="48" xfId="0" applyNumberFormat="1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0" fontId="19" fillId="0" borderId="44" xfId="0" applyFont="1" applyBorder="1" applyAlignment="1">
      <alignment horizontal="right" vertical="center"/>
    </xf>
    <xf numFmtId="42" fontId="9" fillId="0" borderId="48" xfId="0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0" fontId="18" fillId="0" borderId="48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8" fillId="0" borderId="44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178" fontId="8" fillId="0" borderId="37" xfId="0" applyNumberFormat="1" applyFont="1" applyBorder="1" applyAlignment="1">
      <alignment horizontal="center" vertical="center" shrinkToFit="1"/>
    </xf>
    <xf numFmtId="178" fontId="8" fillId="0" borderId="40" xfId="0" applyNumberFormat="1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0" xfId="0" applyFont="1" applyBorder="1" applyAlignment="1">
      <alignment horizontal="right" vertical="center" shrinkToFit="1"/>
    </xf>
    <xf numFmtId="178" fontId="8" fillId="0" borderId="18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4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52" xfId="0" applyFont="1" applyBorder="1" applyAlignment="1">
      <alignment horizontal="right" vertical="center"/>
    </xf>
    <xf numFmtId="0" fontId="10" fillId="0" borderId="3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42" fontId="8" fillId="0" borderId="18" xfId="0" applyNumberFormat="1" applyFont="1" applyBorder="1" applyAlignment="1">
      <alignment horizontal="right" vertical="center"/>
    </xf>
    <xf numFmtId="42" fontId="8" fillId="0" borderId="24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right" vertical="center"/>
    </xf>
    <xf numFmtId="178" fontId="10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shrinkToFit="1"/>
    </xf>
    <xf numFmtId="176" fontId="7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7" fillId="0" borderId="0" xfId="0" applyFont="1" applyAlignment="1">
      <alignment horizontal="left" vertical="distributed" wrapText="1"/>
    </xf>
    <xf numFmtId="0" fontId="7" fillId="0" borderId="10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1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right" vertical="top" shrinkToFit="1"/>
    </xf>
    <xf numFmtId="0" fontId="22" fillId="0" borderId="0" xfId="0" applyFont="1" applyAlignment="1">
      <alignment horizontal="justify" vertical="top" wrapText="1"/>
    </xf>
    <xf numFmtId="180" fontId="10" fillId="0" borderId="0" xfId="0" applyNumberFormat="1" applyFont="1" applyAlignment="1">
      <alignment horizontal="center" vertical="center" shrinkToFit="1"/>
    </xf>
    <xf numFmtId="182" fontId="10" fillId="0" borderId="0" xfId="0" applyNumberFormat="1" applyFont="1" applyAlignment="1">
      <alignment horizontal="center" vertical="center"/>
    </xf>
    <xf numFmtId="182" fontId="10" fillId="0" borderId="0" xfId="0" applyNumberFormat="1" applyFont="1" applyAlignment="1">
      <alignment horizontal="left" vertical="center" shrinkToFit="1"/>
    </xf>
    <xf numFmtId="38" fontId="10" fillId="0" borderId="0" xfId="2" applyFont="1" applyFill="1" applyAlignment="1">
      <alignment horizontal="right" vertical="center"/>
    </xf>
    <xf numFmtId="180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right" vertical="center" shrinkToFi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0" xfId="0" applyFont="1" applyAlignment="1">
      <alignment horizontal="justify" vertical="top" wrapText="1"/>
    </xf>
  </cellXfs>
  <cellStyles count="5">
    <cellStyle name="Hyperlink" xfId="4" xr:uid="{00000000-000B-0000-0000-000008000000}"/>
    <cellStyle name="ハイパーリンク" xfId="3" builtinId="8"/>
    <cellStyle name="桁区切り" xfId="2" builtinId="6"/>
    <cellStyle name="標準" xfId="0" builtinId="0"/>
    <cellStyle name="標準 3" xfId="1" xr:uid="{00000000-0005-0000-0000-000003000000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50</xdr:col>
      <xdr:colOff>127000</xdr:colOff>
      <xdr:row>25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5AC54F-C17D-4615-B37D-D5D938A117D3}"/>
            </a:ext>
          </a:extLst>
        </xdr:cNvPr>
        <xdr:cNvSpPr>
          <a:spLocks noChangeArrowheads="1"/>
        </xdr:cNvSpPr>
      </xdr:nvSpPr>
      <xdr:spPr>
        <a:xfrm>
          <a:off x="3800475" y="3190875"/>
          <a:ext cx="6965950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33</xdr:col>
      <xdr:colOff>63500</xdr:colOff>
      <xdr:row>20</xdr:row>
      <xdr:rowOff>117475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625D05-D3D6-48CA-8F7C-458831DE814E}"/>
            </a:ext>
          </a:extLst>
        </xdr:cNvPr>
        <xdr:cNvSpPr/>
      </xdr:nvSpPr>
      <xdr:spPr>
        <a:xfrm>
          <a:off x="3844925" y="4156075"/>
          <a:ext cx="3276600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33</xdr:col>
      <xdr:colOff>73025</xdr:colOff>
      <xdr:row>22</xdr:row>
      <xdr:rowOff>50800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50ED553-2DDB-4EE7-82E1-A5AA75B8892C}"/>
            </a:ext>
          </a:extLst>
        </xdr:cNvPr>
        <xdr:cNvSpPr/>
      </xdr:nvSpPr>
      <xdr:spPr>
        <a:xfrm>
          <a:off x="3854450" y="4575175"/>
          <a:ext cx="3276600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50</xdr:col>
      <xdr:colOff>127000</xdr:colOff>
      <xdr:row>25</xdr:row>
      <xdr:rowOff>38100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F3EAD523-0F32-4399-B208-23F93EA8A487}"/>
            </a:ext>
          </a:extLst>
        </xdr:cNvPr>
        <xdr:cNvSpPr>
          <a:spLocks noChangeArrowheads="1"/>
        </xdr:cNvSpPr>
      </xdr:nvSpPr>
      <xdr:spPr>
        <a:xfrm>
          <a:off x="3845719" y="3190875"/>
          <a:ext cx="7032625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33</xdr:col>
      <xdr:colOff>63500</xdr:colOff>
      <xdr:row>20</xdr:row>
      <xdr:rowOff>117475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A896CD9-474B-4DC5-B285-0BFB707C1362}"/>
            </a:ext>
          </a:extLst>
        </xdr:cNvPr>
        <xdr:cNvSpPr/>
      </xdr:nvSpPr>
      <xdr:spPr>
        <a:xfrm>
          <a:off x="3890169" y="4156075"/>
          <a:ext cx="3305175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33</xdr:col>
      <xdr:colOff>73025</xdr:colOff>
      <xdr:row>22</xdr:row>
      <xdr:rowOff>50800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9C5B230-D61B-4412-B76B-EE0FB8B09AB9}"/>
            </a:ext>
          </a:extLst>
        </xdr:cNvPr>
        <xdr:cNvSpPr/>
      </xdr:nvSpPr>
      <xdr:spPr>
        <a:xfrm>
          <a:off x="3899694" y="4575175"/>
          <a:ext cx="3305175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b@b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@a" TargetMode="External"/><Relationship Id="rId1" Type="http://schemas.openxmlformats.org/officeDocument/2006/relationships/hyperlink" Target="http://xxx.co.j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xxy.co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F0CD-8674-42B5-BA87-A005BFBCE50C}">
  <sheetPr codeName="Sheet1">
    <tabColor rgb="FFFF0000"/>
  </sheetPr>
  <dimension ref="B2:BI76"/>
  <sheetViews>
    <sheetView tabSelected="1" view="pageBreakPreview" zoomScaleSheetLayoutView="10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26" width="2.625" style="2" customWidth="1"/>
    <col min="27" max="27" width="4.125" style="2" customWidth="1"/>
    <col min="28" max="28" width="5" style="2" customWidth="1"/>
    <col min="29" max="29" width="2.625" style="2" customWidth="1"/>
    <col min="30" max="30" width="3.375" style="2" customWidth="1"/>
    <col min="31" max="31" width="3.25" style="2" customWidth="1"/>
    <col min="32" max="32" width="3.375" style="2" customWidth="1"/>
    <col min="33" max="34" width="2.625" style="2" customWidth="1"/>
    <col min="35" max="35" width="4.25" style="2" customWidth="1"/>
    <col min="36" max="43" width="2.625" style="2" customWidth="1"/>
    <col min="44" max="44" width="3.375" style="2" customWidth="1"/>
    <col min="45" max="100" width="2.625" style="2" customWidth="1"/>
    <col min="101" max="101" width="9" style="2" customWidth="1"/>
    <col min="102" max="16384" width="9" style="2"/>
  </cols>
  <sheetData>
    <row r="2" spans="2:55">
      <c r="B2" s="122" t="s">
        <v>0</v>
      </c>
      <c r="C2" s="130"/>
      <c r="D2" s="130"/>
      <c r="E2" s="123"/>
      <c r="F2" s="213" t="s">
        <v>1</v>
      </c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5"/>
      <c r="AA2" s="72" t="s">
        <v>2</v>
      </c>
      <c r="AB2" s="72"/>
      <c r="AC2" s="72"/>
      <c r="AD2" s="72"/>
      <c r="AE2" s="72"/>
      <c r="AF2" s="72"/>
      <c r="AG2" s="222">
        <v>1008918</v>
      </c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</row>
    <row r="3" spans="2:55">
      <c r="B3" s="122" t="s">
        <v>3</v>
      </c>
      <c r="C3" s="130"/>
      <c r="D3" s="130"/>
      <c r="E3" s="123"/>
      <c r="F3" s="213" t="s">
        <v>4</v>
      </c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5"/>
      <c r="AA3" s="72" t="s">
        <v>5</v>
      </c>
      <c r="AB3" s="72"/>
      <c r="AC3" s="72"/>
      <c r="AD3" s="72"/>
      <c r="AE3" s="72" t="s">
        <v>6</v>
      </c>
      <c r="AF3" s="72"/>
      <c r="AG3" s="210" t="s">
        <v>7</v>
      </c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</row>
    <row r="4" spans="2:55">
      <c r="B4" s="122" t="s">
        <v>8</v>
      </c>
      <c r="C4" s="130"/>
      <c r="D4" s="130"/>
      <c r="E4" s="123"/>
      <c r="F4" s="221">
        <v>45900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AA4" s="72"/>
      <c r="AB4" s="72"/>
      <c r="AC4" s="72"/>
      <c r="AD4" s="72"/>
      <c r="AE4" s="72" t="s">
        <v>9</v>
      </c>
      <c r="AF4" s="72"/>
      <c r="AG4" s="220" t="s">
        <v>10</v>
      </c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</row>
    <row r="5" spans="2:55">
      <c r="B5" s="122" t="s">
        <v>6</v>
      </c>
      <c r="C5" s="130"/>
      <c r="D5" s="130"/>
      <c r="E5" s="123"/>
      <c r="F5" s="124" t="s">
        <v>7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6"/>
      <c r="AA5" s="72" t="s">
        <v>11</v>
      </c>
      <c r="AB5" s="72"/>
      <c r="AC5" s="72"/>
      <c r="AD5" s="72"/>
      <c r="AE5" s="72" t="s">
        <v>12</v>
      </c>
      <c r="AF5" s="72"/>
      <c r="AG5" s="210" t="s">
        <v>13</v>
      </c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</row>
    <row r="6" spans="2:55">
      <c r="B6" s="131" t="s">
        <v>14</v>
      </c>
      <c r="C6" s="132"/>
      <c r="D6" s="132"/>
      <c r="E6" s="133"/>
      <c r="F6" s="124" t="s">
        <v>15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6"/>
      <c r="AA6" s="72"/>
      <c r="AB6" s="72"/>
      <c r="AC6" s="72"/>
      <c r="AD6" s="72"/>
      <c r="AE6" s="72" t="s">
        <v>9</v>
      </c>
      <c r="AF6" s="72"/>
      <c r="AG6" s="220" t="s">
        <v>16</v>
      </c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</row>
    <row r="7" spans="2:55">
      <c r="B7" s="72" t="s">
        <v>17</v>
      </c>
      <c r="C7" s="72"/>
      <c r="D7" s="72"/>
      <c r="E7" s="72"/>
      <c r="F7" s="210" t="s">
        <v>18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AA7" s="72" t="s">
        <v>19</v>
      </c>
      <c r="AB7" s="72"/>
      <c r="AC7" s="72"/>
      <c r="AD7" s="72"/>
      <c r="AE7" s="72"/>
      <c r="AF7" s="72"/>
      <c r="AG7" s="124" t="s">
        <v>20</v>
      </c>
      <c r="AH7" s="125"/>
      <c r="AI7" s="125"/>
      <c r="AJ7" s="125"/>
      <c r="AK7" s="125"/>
      <c r="AL7" s="125"/>
      <c r="AM7" s="126"/>
      <c r="AN7" s="122" t="s">
        <v>21</v>
      </c>
      <c r="AO7" s="130"/>
      <c r="AP7" s="130"/>
      <c r="AQ7" s="130"/>
      <c r="AR7" s="123"/>
      <c r="AS7" s="213" t="s">
        <v>22</v>
      </c>
      <c r="AT7" s="214"/>
      <c r="AU7" s="214"/>
      <c r="AV7" s="214"/>
      <c r="AW7" s="214"/>
      <c r="AX7" s="215"/>
    </row>
    <row r="8" spans="2:55">
      <c r="B8" s="2"/>
      <c r="AA8" s="72" t="s">
        <v>23</v>
      </c>
      <c r="AB8" s="72"/>
      <c r="AC8" s="72"/>
      <c r="AD8" s="72"/>
      <c r="AE8" s="72"/>
      <c r="AF8" s="72"/>
      <c r="AG8" s="124" t="s">
        <v>24</v>
      </c>
      <c r="AH8" s="125"/>
      <c r="AI8" s="125"/>
      <c r="AJ8" s="125"/>
      <c r="AK8" s="125"/>
      <c r="AL8" s="125"/>
      <c r="AM8" s="126"/>
      <c r="AN8" s="122" t="s">
        <v>25</v>
      </c>
      <c r="AO8" s="130"/>
      <c r="AP8" s="130"/>
      <c r="AQ8" s="130"/>
      <c r="AR8" s="123"/>
      <c r="AS8" s="213" t="s">
        <v>26</v>
      </c>
      <c r="AT8" s="214"/>
      <c r="AU8" s="214"/>
      <c r="AV8" s="214"/>
      <c r="AW8" s="214"/>
      <c r="AX8" s="215"/>
    </row>
    <row r="9" spans="2:55">
      <c r="AA9" s="72" t="s">
        <v>27</v>
      </c>
      <c r="AB9" s="72"/>
      <c r="AC9" s="72"/>
      <c r="AD9" s="72"/>
      <c r="AE9" s="72"/>
      <c r="AF9" s="72"/>
      <c r="AG9" s="210" t="s">
        <v>28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</row>
    <row r="10" spans="2:55">
      <c r="AA10" s="72" t="s">
        <v>29</v>
      </c>
      <c r="AB10" s="72"/>
      <c r="AC10" s="72"/>
      <c r="AD10" s="72"/>
      <c r="AE10" s="72"/>
      <c r="AF10" s="122"/>
      <c r="AG10" s="208" t="s">
        <v>30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</row>
    <row r="11" spans="2:55">
      <c r="B11" s="210" t="s">
        <v>31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1" t="s">
        <v>32</v>
      </c>
      <c r="U11" s="211"/>
      <c r="V11" s="211"/>
      <c r="W11" s="211"/>
      <c r="X11" s="211"/>
      <c r="BC11" s="2" t="s">
        <v>33</v>
      </c>
    </row>
    <row r="12" spans="2:55">
      <c r="B12" s="210" t="s">
        <v>34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2"/>
      <c r="U12" s="212"/>
      <c r="V12" s="212"/>
      <c r="W12" s="212"/>
      <c r="X12" s="212"/>
      <c r="Z12" s="57"/>
      <c r="AA12" s="124" t="s">
        <v>35</v>
      </c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216"/>
      <c r="AS12" s="217">
        <v>10000000</v>
      </c>
      <c r="AT12" s="218"/>
      <c r="AU12" s="218"/>
      <c r="AV12" s="218"/>
      <c r="AW12" s="218"/>
      <c r="AX12" s="219"/>
      <c r="BC12" s="2" t="s">
        <v>32</v>
      </c>
    </row>
    <row r="13" spans="2:55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5">
      <c r="B14" s="58" t="s">
        <v>36</v>
      </c>
    </row>
    <row r="15" spans="2:55" ht="3.75" customHeight="1" thickBo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5">
      <c r="B16" s="5"/>
      <c r="C16" s="205" t="s">
        <v>37</v>
      </c>
      <c r="D16" s="206"/>
      <c r="E16" s="207"/>
      <c r="F16" s="206" t="s">
        <v>38</v>
      </c>
      <c r="G16" s="206"/>
      <c r="H16" s="206"/>
      <c r="I16" s="207"/>
      <c r="J16" s="206" t="s">
        <v>39</v>
      </c>
      <c r="K16" s="206"/>
      <c r="L16" s="206"/>
      <c r="M16" s="207"/>
      <c r="N16" s="85" t="s">
        <v>40</v>
      </c>
      <c r="O16" s="84"/>
      <c r="P16" s="85" t="s">
        <v>41</v>
      </c>
      <c r="Q16" s="83"/>
      <c r="R16" s="86"/>
    </row>
    <row r="17" spans="2:29">
      <c r="B17" s="6">
        <v>1</v>
      </c>
      <c r="C17" s="189" t="s">
        <v>42</v>
      </c>
      <c r="D17" s="190"/>
      <c r="E17" s="191"/>
      <c r="F17" s="189">
        <v>45757</v>
      </c>
      <c r="G17" s="190"/>
      <c r="H17" s="190"/>
      <c r="I17" s="191"/>
      <c r="J17" s="189">
        <v>45770</v>
      </c>
      <c r="K17" s="190"/>
      <c r="L17" s="190"/>
      <c r="M17" s="191"/>
      <c r="N17" s="192">
        <f t="shared" ref="N17:N36" si="0">IF(F17="","",J17-F17+1)</f>
        <v>14</v>
      </c>
      <c r="O17" s="193"/>
      <c r="P17" s="194" t="s">
        <v>43</v>
      </c>
      <c r="Q17" s="177"/>
      <c r="R17" s="181"/>
    </row>
    <row r="18" spans="2:29">
      <c r="B18" s="6">
        <v>2</v>
      </c>
      <c r="C18" s="189" t="s">
        <v>44</v>
      </c>
      <c r="D18" s="190"/>
      <c r="E18" s="191"/>
      <c r="F18" s="189">
        <v>45762</v>
      </c>
      <c r="G18" s="190"/>
      <c r="H18" s="190"/>
      <c r="I18" s="191"/>
      <c r="J18" s="189">
        <v>45767</v>
      </c>
      <c r="K18" s="190"/>
      <c r="L18" s="190"/>
      <c r="M18" s="191"/>
      <c r="N18" s="192">
        <f t="shared" si="0"/>
        <v>6</v>
      </c>
      <c r="O18" s="193"/>
      <c r="P18" s="194" t="s">
        <v>43</v>
      </c>
      <c r="Q18" s="177"/>
      <c r="R18" s="181"/>
    </row>
    <row r="19" spans="2:29">
      <c r="B19" s="6">
        <v>3</v>
      </c>
      <c r="C19" s="189" t="s">
        <v>45</v>
      </c>
      <c r="D19" s="190"/>
      <c r="E19" s="191"/>
      <c r="F19" s="189">
        <v>45782</v>
      </c>
      <c r="G19" s="190"/>
      <c r="H19" s="190"/>
      <c r="I19" s="191"/>
      <c r="J19" s="189">
        <v>45792</v>
      </c>
      <c r="K19" s="190"/>
      <c r="L19" s="190"/>
      <c r="M19" s="191"/>
      <c r="N19" s="192">
        <f t="shared" si="0"/>
        <v>11</v>
      </c>
      <c r="O19" s="193"/>
      <c r="P19" s="194" t="s">
        <v>46</v>
      </c>
      <c r="Q19" s="177"/>
      <c r="R19" s="181"/>
    </row>
    <row r="20" spans="2:29">
      <c r="B20" s="6">
        <v>4</v>
      </c>
      <c r="C20" s="189" t="s">
        <v>42</v>
      </c>
      <c r="D20" s="190"/>
      <c r="E20" s="191"/>
      <c r="F20" s="189">
        <v>45787</v>
      </c>
      <c r="G20" s="190"/>
      <c r="H20" s="190"/>
      <c r="I20" s="191"/>
      <c r="J20" s="189">
        <v>45800</v>
      </c>
      <c r="K20" s="190"/>
      <c r="L20" s="190"/>
      <c r="M20" s="191"/>
      <c r="N20" s="192">
        <f t="shared" si="0"/>
        <v>14</v>
      </c>
      <c r="O20" s="193"/>
      <c r="P20" s="194" t="s">
        <v>43</v>
      </c>
      <c r="Q20" s="177"/>
      <c r="R20" s="181"/>
    </row>
    <row r="21" spans="2:29">
      <c r="B21" s="6">
        <v>5</v>
      </c>
      <c r="C21" s="189" t="s">
        <v>45</v>
      </c>
      <c r="D21" s="190"/>
      <c r="E21" s="191"/>
      <c r="F21" s="189">
        <v>45813</v>
      </c>
      <c r="G21" s="190"/>
      <c r="H21" s="190"/>
      <c r="I21" s="191"/>
      <c r="J21" s="189">
        <v>45818</v>
      </c>
      <c r="K21" s="190"/>
      <c r="L21" s="190"/>
      <c r="M21" s="191"/>
      <c r="N21" s="192">
        <f t="shared" si="0"/>
        <v>6</v>
      </c>
      <c r="O21" s="193"/>
      <c r="P21" s="194" t="s">
        <v>46</v>
      </c>
      <c r="Q21" s="177"/>
      <c r="R21" s="181"/>
    </row>
    <row r="22" spans="2:29">
      <c r="B22" s="6">
        <v>6</v>
      </c>
      <c r="C22" s="189" t="s">
        <v>42</v>
      </c>
      <c r="D22" s="190"/>
      <c r="E22" s="191"/>
      <c r="F22" s="189">
        <v>45818</v>
      </c>
      <c r="G22" s="190"/>
      <c r="H22" s="190"/>
      <c r="I22" s="191"/>
      <c r="J22" s="189">
        <v>45831</v>
      </c>
      <c r="K22" s="190"/>
      <c r="L22" s="190"/>
      <c r="M22" s="191"/>
      <c r="N22" s="192">
        <f t="shared" si="0"/>
        <v>14</v>
      </c>
      <c r="O22" s="193"/>
      <c r="P22" s="194" t="s">
        <v>43</v>
      </c>
      <c r="Q22" s="177"/>
      <c r="R22" s="181"/>
    </row>
    <row r="23" spans="2:29">
      <c r="B23" s="6">
        <v>7</v>
      </c>
      <c r="C23" s="189" t="s">
        <v>47</v>
      </c>
      <c r="D23" s="190"/>
      <c r="E23" s="191"/>
      <c r="F23" s="189">
        <v>45823</v>
      </c>
      <c r="G23" s="190"/>
      <c r="H23" s="190"/>
      <c r="I23" s="191"/>
      <c r="J23" s="189">
        <v>45825</v>
      </c>
      <c r="K23" s="190"/>
      <c r="L23" s="190"/>
      <c r="M23" s="191"/>
      <c r="N23" s="192">
        <f t="shared" si="0"/>
        <v>3</v>
      </c>
      <c r="O23" s="193"/>
      <c r="P23" s="194" t="s">
        <v>46</v>
      </c>
      <c r="Q23" s="177"/>
      <c r="R23" s="181"/>
    </row>
    <row r="24" spans="2:29">
      <c r="B24" s="6">
        <v>8</v>
      </c>
      <c r="C24" s="189" t="s">
        <v>48</v>
      </c>
      <c r="D24" s="190"/>
      <c r="E24" s="191"/>
      <c r="F24" s="189">
        <v>45828</v>
      </c>
      <c r="G24" s="190"/>
      <c r="H24" s="190"/>
      <c r="I24" s="191"/>
      <c r="J24" s="189">
        <v>45839</v>
      </c>
      <c r="K24" s="190"/>
      <c r="L24" s="190"/>
      <c r="M24" s="191"/>
      <c r="N24" s="192">
        <f t="shared" si="0"/>
        <v>12</v>
      </c>
      <c r="O24" s="193"/>
      <c r="P24" s="194" t="s">
        <v>43</v>
      </c>
      <c r="Q24" s="177"/>
      <c r="R24" s="181"/>
    </row>
    <row r="25" spans="2:29">
      <c r="B25" s="6">
        <v>9</v>
      </c>
      <c r="C25" s="189" t="s">
        <v>45</v>
      </c>
      <c r="D25" s="190"/>
      <c r="E25" s="191"/>
      <c r="F25" s="189">
        <v>45843</v>
      </c>
      <c r="G25" s="190"/>
      <c r="H25" s="190"/>
      <c r="I25" s="191"/>
      <c r="J25" s="189">
        <v>45848</v>
      </c>
      <c r="K25" s="190"/>
      <c r="L25" s="190"/>
      <c r="M25" s="191"/>
      <c r="N25" s="192">
        <f t="shared" si="0"/>
        <v>6</v>
      </c>
      <c r="O25" s="193"/>
      <c r="P25" s="194" t="s">
        <v>46</v>
      </c>
      <c r="Q25" s="177"/>
      <c r="R25" s="181"/>
    </row>
    <row r="26" spans="2:29">
      <c r="B26" s="6">
        <v>10</v>
      </c>
      <c r="C26" s="189"/>
      <c r="D26" s="190"/>
      <c r="E26" s="191"/>
      <c r="F26" s="189"/>
      <c r="G26" s="190"/>
      <c r="H26" s="190"/>
      <c r="I26" s="191"/>
      <c r="J26" s="189"/>
      <c r="K26" s="190"/>
      <c r="L26" s="190"/>
      <c r="M26" s="191"/>
      <c r="N26" s="192" t="str">
        <f t="shared" si="0"/>
        <v/>
      </c>
      <c r="O26" s="193"/>
      <c r="P26" s="194"/>
      <c r="Q26" s="177"/>
      <c r="R26" s="181"/>
    </row>
    <row r="27" spans="2:29">
      <c r="B27" s="6">
        <v>11</v>
      </c>
      <c r="C27" s="189"/>
      <c r="D27" s="190"/>
      <c r="E27" s="191"/>
      <c r="F27" s="189"/>
      <c r="G27" s="190"/>
      <c r="H27" s="190"/>
      <c r="I27" s="191"/>
      <c r="J27" s="189"/>
      <c r="K27" s="190"/>
      <c r="L27" s="190"/>
      <c r="M27" s="191"/>
      <c r="N27" s="192" t="str">
        <f t="shared" si="0"/>
        <v/>
      </c>
      <c r="O27" s="193"/>
      <c r="P27" s="194"/>
      <c r="Q27" s="177"/>
      <c r="R27" s="181"/>
    </row>
    <row r="28" spans="2:29">
      <c r="B28" s="6">
        <v>12</v>
      </c>
      <c r="C28" s="189"/>
      <c r="D28" s="190"/>
      <c r="E28" s="191"/>
      <c r="F28" s="189"/>
      <c r="G28" s="190"/>
      <c r="H28" s="190"/>
      <c r="I28" s="191"/>
      <c r="J28" s="189"/>
      <c r="K28" s="190"/>
      <c r="L28" s="190"/>
      <c r="M28" s="191"/>
      <c r="N28" s="192" t="str">
        <f t="shared" si="0"/>
        <v/>
      </c>
      <c r="O28" s="193"/>
      <c r="P28" s="194"/>
      <c r="Q28" s="177"/>
      <c r="R28" s="181"/>
    </row>
    <row r="29" spans="2:29">
      <c r="B29" s="6">
        <v>13</v>
      </c>
      <c r="C29" s="189"/>
      <c r="D29" s="190"/>
      <c r="E29" s="191"/>
      <c r="F29" s="189"/>
      <c r="G29" s="190"/>
      <c r="H29" s="190"/>
      <c r="I29" s="191"/>
      <c r="J29" s="189"/>
      <c r="K29" s="190"/>
      <c r="L29" s="190"/>
      <c r="M29" s="191"/>
      <c r="N29" s="192" t="str">
        <f t="shared" si="0"/>
        <v/>
      </c>
      <c r="O29" s="193"/>
      <c r="P29" s="194"/>
      <c r="Q29" s="177"/>
      <c r="R29" s="181"/>
      <c r="U29" s="72" t="s">
        <v>41</v>
      </c>
      <c r="V29" s="72"/>
      <c r="W29" s="72"/>
      <c r="X29" s="72" t="s">
        <v>49</v>
      </c>
      <c r="Y29" s="72"/>
      <c r="Z29" s="72"/>
      <c r="AA29" s="72" t="s">
        <v>50</v>
      </c>
      <c r="AB29" s="72"/>
      <c r="AC29" s="72"/>
    </row>
    <row r="30" spans="2:29">
      <c r="B30" s="6">
        <v>14</v>
      </c>
      <c r="C30" s="189"/>
      <c r="D30" s="190"/>
      <c r="E30" s="191"/>
      <c r="F30" s="189"/>
      <c r="G30" s="190"/>
      <c r="H30" s="190"/>
      <c r="I30" s="191"/>
      <c r="J30" s="189"/>
      <c r="K30" s="190"/>
      <c r="L30" s="190"/>
      <c r="M30" s="191"/>
      <c r="N30" s="192" t="str">
        <f t="shared" si="0"/>
        <v/>
      </c>
      <c r="O30" s="193"/>
      <c r="P30" s="194"/>
      <c r="Q30" s="177"/>
      <c r="R30" s="181"/>
      <c r="U30" s="122" t="s">
        <v>43</v>
      </c>
      <c r="V30" s="130"/>
      <c r="W30" s="123"/>
      <c r="X30" s="204">
        <f>COUNTIF(P17:R36,"脳損傷")</f>
        <v>5</v>
      </c>
      <c r="Y30" s="204"/>
      <c r="Z30" s="204"/>
      <c r="AA30" s="204">
        <f ca="1">SUMIF(P17:R36,"脳損傷",N17:O36)</f>
        <v>60</v>
      </c>
      <c r="AB30" s="204"/>
      <c r="AC30" s="204"/>
    </row>
    <row r="31" spans="2:29">
      <c r="B31" s="6">
        <v>15</v>
      </c>
      <c r="C31" s="189"/>
      <c r="D31" s="190"/>
      <c r="E31" s="191"/>
      <c r="F31" s="189"/>
      <c r="G31" s="190"/>
      <c r="H31" s="190"/>
      <c r="I31" s="191"/>
      <c r="J31" s="189"/>
      <c r="K31" s="190"/>
      <c r="L31" s="190"/>
      <c r="M31" s="191"/>
      <c r="N31" s="192" t="str">
        <f t="shared" si="0"/>
        <v/>
      </c>
      <c r="O31" s="193"/>
      <c r="P31" s="194"/>
      <c r="Q31" s="177"/>
      <c r="R31" s="181"/>
      <c r="U31" s="122" t="s">
        <v>46</v>
      </c>
      <c r="V31" s="130"/>
      <c r="W31" s="123"/>
      <c r="X31" s="204">
        <f>COUNTIF(P17:R36,"脊髄損傷")</f>
        <v>4</v>
      </c>
      <c r="Y31" s="204"/>
      <c r="Z31" s="204"/>
      <c r="AA31" s="204">
        <f ca="1">SUMIF(P17:R36,"脊髄損傷",N17:O36)</f>
        <v>26</v>
      </c>
      <c r="AB31" s="204"/>
      <c r="AC31" s="204"/>
    </row>
    <row r="32" spans="2:29">
      <c r="B32" s="6">
        <v>16</v>
      </c>
      <c r="C32" s="189"/>
      <c r="D32" s="190"/>
      <c r="E32" s="191"/>
      <c r="F32" s="189"/>
      <c r="G32" s="190"/>
      <c r="H32" s="190"/>
      <c r="I32" s="191"/>
      <c r="J32" s="189"/>
      <c r="K32" s="190"/>
      <c r="L32" s="190"/>
      <c r="M32" s="191"/>
      <c r="N32" s="192" t="str">
        <f t="shared" si="0"/>
        <v/>
      </c>
      <c r="O32" s="193"/>
      <c r="P32" s="194"/>
      <c r="Q32" s="177"/>
      <c r="R32" s="181"/>
      <c r="U32" s="122" t="s">
        <v>51</v>
      </c>
      <c r="V32" s="130"/>
      <c r="W32" s="123"/>
      <c r="X32" s="204">
        <f>COUNTIF(P17:R36,"その他")</f>
        <v>0</v>
      </c>
      <c r="Y32" s="204"/>
      <c r="Z32" s="204"/>
      <c r="AA32" s="204">
        <f ca="1">SUMIF(P17:R36,"その他",N17:O36)</f>
        <v>0</v>
      </c>
      <c r="AB32" s="204"/>
      <c r="AC32" s="204"/>
    </row>
    <row r="33" spans="2:61">
      <c r="B33" s="6">
        <v>17</v>
      </c>
      <c r="C33" s="189"/>
      <c r="D33" s="190"/>
      <c r="E33" s="191"/>
      <c r="F33" s="189"/>
      <c r="G33" s="190"/>
      <c r="H33" s="190"/>
      <c r="I33" s="191"/>
      <c r="J33" s="189"/>
      <c r="K33" s="190"/>
      <c r="L33" s="190"/>
      <c r="M33" s="191"/>
      <c r="N33" s="192" t="str">
        <f t="shared" si="0"/>
        <v/>
      </c>
      <c r="O33" s="193"/>
      <c r="P33" s="194"/>
      <c r="Q33" s="177"/>
      <c r="R33" s="181"/>
    </row>
    <row r="34" spans="2:61" ht="19.5" customHeight="1">
      <c r="B34" s="6">
        <v>18</v>
      </c>
      <c r="C34" s="189"/>
      <c r="D34" s="190"/>
      <c r="E34" s="191"/>
      <c r="F34" s="189"/>
      <c r="G34" s="190"/>
      <c r="H34" s="190"/>
      <c r="I34" s="191"/>
      <c r="J34" s="189"/>
      <c r="K34" s="190"/>
      <c r="L34" s="190"/>
      <c r="M34" s="191"/>
      <c r="N34" s="192" t="str">
        <f t="shared" si="0"/>
        <v/>
      </c>
      <c r="O34" s="193"/>
      <c r="P34" s="194"/>
      <c r="Q34" s="177"/>
      <c r="R34" s="181"/>
      <c r="U34" s="66" t="s">
        <v>52</v>
      </c>
      <c r="V34" s="67"/>
      <c r="W34" s="67"/>
      <c r="X34" s="67"/>
      <c r="Y34" s="67"/>
      <c r="Z34" s="67"/>
      <c r="AA34" s="67"/>
      <c r="AB34" s="68"/>
      <c r="AC34" s="184" t="s">
        <v>53</v>
      </c>
      <c r="AD34" s="185"/>
      <c r="AE34" s="186"/>
      <c r="AF34" s="187">
        <f>SUM(AF35:AH37)</f>
        <v>0</v>
      </c>
      <c r="AG34" s="187"/>
      <c r="AH34" s="187"/>
      <c r="AI34" s="185" t="s">
        <v>54</v>
      </c>
      <c r="AJ34" s="185"/>
      <c r="AK34" s="188"/>
    </row>
    <row r="35" spans="2:61">
      <c r="B35" s="6">
        <v>19</v>
      </c>
      <c r="C35" s="189"/>
      <c r="D35" s="190"/>
      <c r="E35" s="191"/>
      <c r="F35" s="189"/>
      <c r="G35" s="190"/>
      <c r="H35" s="190"/>
      <c r="I35" s="191"/>
      <c r="J35" s="189"/>
      <c r="K35" s="190"/>
      <c r="L35" s="190"/>
      <c r="M35" s="191"/>
      <c r="N35" s="192" t="str">
        <f t="shared" si="0"/>
        <v/>
      </c>
      <c r="O35" s="193"/>
      <c r="P35" s="194"/>
      <c r="Q35" s="177"/>
      <c r="R35" s="181"/>
      <c r="U35" s="69"/>
      <c r="V35" s="70"/>
      <c r="W35" s="70"/>
      <c r="X35" s="70"/>
      <c r="Y35" s="70"/>
      <c r="Z35" s="70"/>
      <c r="AA35" s="70"/>
      <c r="AB35" s="71"/>
      <c r="AC35" s="195" t="s">
        <v>55</v>
      </c>
      <c r="AD35" s="196"/>
      <c r="AE35" s="197"/>
      <c r="AF35" s="198"/>
      <c r="AG35" s="198"/>
      <c r="AH35" s="198"/>
      <c r="AI35" s="196" t="s">
        <v>54</v>
      </c>
      <c r="AJ35" s="196"/>
      <c r="AK35" s="199"/>
    </row>
    <row r="36" spans="2:61">
      <c r="B36" s="7">
        <v>20</v>
      </c>
      <c r="C36" s="165"/>
      <c r="D36" s="166"/>
      <c r="E36" s="167"/>
      <c r="F36" s="168"/>
      <c r="G36" s="169"/>
      <c r="H36" s="169"/>
      <c r="I36" s="170"/>
      <c r="J36" s="168"/>
      <c r="K36" s="169"/>
      <c r="L36" s="169"/>
      <c r="M36" s="170"/>
      <c r="N36" s="171" t="str">
        <f t="shared" si="0"/>
        <v/>
      </c>
      <c r="O36" s="172"/>
      <c r="P36" s="173"/>
      <c r="Q36" s="174"/>
      <c r="R36" s="175"/>
      <c r="U36" s="3"/>
      <c r="AC36" s="176" t="s">
        <v>56</v>
      </c>
      <c r="AD36" s="177"/>
      <c r="AE36" s="178"/>
      <c r="AF36" s="180"/>
      <c r="AG36" s="180"/>
      <c r="AH36" s="180"/>
      <c r="AI36" s="177" t="s">
        <v>54</v>
      </c>
      <c r="AJ36" s="177"/>
      <c r="AK36" s="181"/>
    </row>
    <row r="37" spans="2:61" ht="19.5" thickBot="1">
      <c r="B37" s="7" t="s">
        <v>57</v>
      </c>
      <c r="C37" s="200">
        <f>COUNTA(C17:E36)</f>
        <v>9</v>
      </c>
      <c r="D37" s="201"/>
      <c r="E37" s="202"/>
      <c r="F37" s="200"/>
      <c r="G37" s="201"/>
      <c r="H37" s="201"/>
      <c r="I37" s="202"/>
      <c r="J37" s="200"/>
      <c r="K37" s="201"/>
      <c r="L37" s="201"/>
      <c r="M37" s="202"/>
      <c r="N37" s="159">
        <f>SUM(N17:O36)</f>
        <v>86</v>
      </c>
      <c r="O37" s="203"/>
      <c r="P37" s="159"/>
      <c r="Q37" s="160"/>
      <c r="R37" s="161"/>
      <c r="AC37" s="162" t="s">
        <v>51</v>
      </c>
      <c r="AD37" s="163"/>
      <c r="AE37" s="164"/>
      <c r="AF37" s="182"/>
      <c r="AG37" s="182"/>
      <c r="AH37" s="182"/>
      <c r="AI37" s="163" t="s">
        <v>54</v>
      </c>
      <c r="AJ37" s="163"/>
      <c r="AK37" s="183"/>
    </row>
    <row r="38" spans="2:61">
      <c r="B38" s="8"/>
      <c r="C38" s="9"/>
      <c r="D38" s="8"/>
      <c r="E38" s="9"/>
      <c r="F38" s="8"/>
      <c r="G38" s="9"/>
      <c r="H38" s="8"/>
      <c r="I38" s="9"/>
      <c r="J38" s="8"/>
      <c r="K38" s="9"/>
      <c r="L38" s="8"/>
      <c r="M38" s="9"/>
      <c r="N38" s="8"/>
      <c r="O38" s="9"/>
      <c r="P38" s="8"/>
      <c r="Q38" s="9"/>
      <c r="R38" s="8"/>
      <c r="S38" s="9"/>
      <c r="T38" s="8"/>
      <c r="U38" s="9"/>
      <c r="V38" s="8"/>
      <c r="W38" s="9"/>
      <c r="X38" s="8"/>
      <c r="Y38" s="9"/>
      <c r="Z38" s="8"/>
      <c r="AA38" s="9"/>
      <c r="AB38" s="8"/>
      <c r="AC38" s="9"/>
      <c r="AD38" s="8"/>
      <c r="AE38" s="9"/>
      <c r="AF38" s="8"/>
      <c r="AG38" s="9"/>
      <c r="AH38" s="8"/>
      <c r="AI38" s="9"/>
      <c r="AJ38" s="8"/>
      <c r="AK38" s="9"/>
      <c r="AL38" s="8"/>
      <c r="AM38" s="9"/>
      <c r="AN38" s="8"/>
      <c r="AO38" s="9"/>
      <c r="AP38" s="8"/>
      <c r="AQ38" s="9"/>
      <c r="AR38" s="8"/>
      <c r="AS38" s="9"/>
      <c r="AT38" s="8"/>
      <c r="AU38" s="9"/>
      <c r="AV38" s="8"/>
      <c r="AW38" s="9"/>
      <c r="AX38" s="8"/>
      <c r="AY38" s="9"/>
      <c r="AZ38" s="8"/>
      <c r="BA38" s="9"/>
      <c r="BB38" s="8"/>
      <c r="BC38" s="9"/>
      <c r="BD38" s="8"/>
      <c r="BE38" s="9"/>
      <c r="BF38" s="8"/>
    </row>
    <row r="39" spans="2:61">
      <c r="B39" s="58" t="s">
        <v>58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2:61">
      <c r="B40" s="60"/>
      <c r="C40" s="137" t="s">
        <v>59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79"/>
      <c r="AA40" s="122" t="s">
        <v>60</v>
      </c>
      <c r="AB40" s="130"/>
      <c r="AC40" s="130"/>
      <c r="AD40" s="130"/>
      <c r="AE40" s="130"/>
      <c r="AF40" s="123"/>
      <c r="AG40" s="122" t="s">
        <v>61</v>
      </c>
      <c r="AH40" s="130"/>
      <c r="AI40" s="130"/>
      <c r="AJ40" s="130"/>
      <c r="AK40" s="130"/>
      <c r="AL40" s="123"/>
      <c r="AM40" s="122" t="s">
        <v>62</v>
      </c>
      <c r="AN40" s="130"/>
      <c r="AO40" s="130"/>
      <c r="AP40" s="130"/>
      <c r="AQ40" s="130"/>
      <c r="AR40" s="123"/>
      <c r="AS40" s="122" t="s">
        <v>63</v>
      </c>
      <c r="AT40" s="130"/>
      <c r="AU40" s="130"/>
      <c r="AV40" s="130"/>
      <c r="AW40" s="130"/>
      <c r="AX40" s="123"/>
    </row>
    <row r="41" spans="2:61">
      <c r="B41" s="122" t="s">
        <v>64</v>
      </c>
      <c r="C41" s="123"/>
      <c r="D41" s="122" t="s">
        <v>65</v>
      </c>
      <c r="E41" s="130"/>
      <c r="F41" s="130"/>
      <c r="G41" s="130"/>
      <c r="H41" s="130"/>
      <c r="I41" s="130"/>
      <c r="J41" s="130"/>
      <c r="K41" s="130"/>
      <c r="L41" s="123"/>
      <c r="M41" s="131" t="s">
        <v>66</v>
      </c>
      <c r="N41" s="132"/>
      <c r="O41" s="132"/>
      <c r="P41" s="132"/>
      <c r="Q41" s="133"/>
      <c r="R41" s="122" t="s">
        <v>67</v>
      </c>
      <c r="S41" s="123"/>
      <c r="T41" s="122" t="s">
        <v>68</v>
      </c>
      <c r="U41" s="123"/>
      <c r="V41" s="122" t="s">
        <v>69</v>
      </c>
      <c r="W41" s="130"/>
      <c r="X41" s="130"/>
      <c r="Y41" s="130"/>
      <c r="Z41" s="123"/>
      <c r="AA41" s="122" t="s">
        <v>70</v>
      </c>
      <c r="AB41" s="130"/>
      <c r="AC41" s="123"/>
      <c r="AD41" s="122" t="s">
        <v>71</v>
      </c>
      <c r="AE41" s="130"/>
      <c r="AF41" s="123"/>
      <c r="AG41" s="122" t="s">
        <v>70</v>
      </c>
      <c r="AH41" s="130"/>
      <c r="AI41" s="123"/>
      <c r="AJ41" s="122" t="s">
        <v>71</v>
      </c>
      <c r="AK41" s="130"/>
      <c r="AL41" s="123"/>
      <c r="AM41" s="122" t="s">
        <v>70</v>
      </c>
      <c r="AN41" s="130"/>
      <c r="AO41" s="123"/>
      <c r="AP41" s="122" t="s">
        <v>71</v>
      </c>
      <c r="AQ41" s="130"/>
      <c r="AR41" s="123"/>
      <c r="AS41" s="122" t="s">
        <v>70</v>
      </c>
      <c r="AT41" s="130"/>
      <c r="AU41" s="123"/>
      <c r="AV41" s="122" t="s">
        <v>71</v>
      </c>
      <c r="AW41" s="130"/>
      <c r="AX41" s="123"/>
      <c r="AY41" s="122" t="s">
        <v>72</v>
      </c>
      <c r="AZ41" s="130"/>
      <c r="BA41" s="123"/>
      <c r="BB41" s="122" t="s">
        <v>73</v>
      </c>
      <c r="BC41" s="130"/>
      <c r="BD41" s="123"/>
      <c r="BE41" s="72" t="s">
        <v>68</v>
      </c>
      <c r="BF41" s="72"/>
    </row>
    <row r="42" spans="2:61">
      <c r="B42" s="122">
        <v>1</v>
      </c>
      <c r="C42" s="123"/>
      <c r="D42" s="154" t="s">
        <v>74</v>
      </c>
      <c r="E42" s="155"/>
      <c r="F42" s="155"/>
      <c r="G42" s="155"/>
      <c r="H42" s="155"/>
      <c r="I42" s="155"/>
      <c r="J42" s="155"/>
      <c r="K42" s="155"/>
      <c r="L42" s="156"/>
      <c r="M42" s="131" t="s">
        <v>75</v>
      </c>
      <c r="N42" s="132"/>
      <c r="O42" s="132"/>
      <c r="P42" s="132"/>
      <c r="Q42" s="133"/>
      <c r="R42" s="157">
        <v>2</v>
      </c>
      <c r="S42" s="158"/>
      <c r="T42" s="122" t="s">
        <v>76</v>
      </c>
      <c r="U42" s="123"/>
      <c r="V42" s="122" t="s">
        <v>77</v>
      </c>
      <c r="W42" s="130"/>
      <c r="X42" s="130"/>
      <c r="Y42" s="130"/>
      <c r="Z42" s="123"/>
      <c r="AA42" s="138">
        <v>200000</v>
      </c>
      <c r="AB42" s="139"/>
      <c r="AC42" s="140"/>
      <c r="AD42" s="141">
        <f>AA42*R42</f>
        <v>400000</v>
      </c>
      <c r="AE42" s="142"/>
      <c r="AF42" s="143"/>
      <c r="AG42" s="141">
        <f>AA42*10/100</f>
        <v>20000</v>
      </c>
      <c r="AH42" s="142"/>
      <c r="AI42" s="143"/>
      <c r="AJ42" s="141">
        <f>AD42*10/100</f>
        <v>40000</v>
      </c>
      <c r="AK42" s="142"/>
      <c r="AL42" s="143"/>
      <c r="AM42" s="141">
        <f>AA42+AG42</f>
        <v>220000</v>
      </c>
      <c r="AN42" s="142"/>
      <c r="AO42" s="143"/>
      <c r="AP42" s="141">
        <f>AD42+AJ42</f>
        <v>440000</v>
      </c>
      <c r="AQ42" s="142"/>
      <c r="AR42" s="143"/>
      <c r="AS42" s="147">
        <f>IF($T$11="税込み",AM42,AA42)</f>
        <v>200000</v>
      </c>
      <c r="AT42" s="148"/>
      <c r="AU42" s="149"/>
      <c r="AV42" s="147">
        <f>IF($T$11="税込み",AP42,AD42)</f>
        <v>400000</v>
      </c>
      <c r="AW42" s="148"/>
      <c r="AX42" s="149"/>
      <c r="AY42" s="127">
        <v>45853</v>
      </c>
      <c r="AZ42" s="128"/>
      <c r="BA42" s="129"/>
      <c r="BB42" s="150">
        <f>IF(AY42="","",AY42)</f>
        <v>45853</v>
      </c>
      <c r="BC42" s="151"/>
      <c r="BD42" s="152"/>
      <c r="BE42" s="153" t="str">
        <f>IF(T42="式",R42&amp;T42,R42&amp;T42)</f>
        <v>2式</v>
      </c>
      <c r="BF42" s="153"/>
      <c r="BI42" s="2" t="s">
        <v>77</v>
      </c>
    </row>
    <row r="43" spans="2:61">
      <c r="B43" s="122">
        <v>2</v>
      </c>
      <c r="C43" s="123"/>
      <c r="D43" s="154" t="s">
        <v>78</v>
      </c>
      <c r="E43" s="155"/>
      <c r="F43" s="155"/>
      <c r="G43" s="155"/>
      <c r="H43" s="155"/>
      <c r="I43" s="155"/>
      <c r="J43" s="155"/>
      <c r="K43" s="155"/>
      <c r="L43" s="156"/>
      <c r="M43" s="131" t="s">
        <v>79</v>
      </c>
      <c r="N43" s="132"/>
      <c r="O43" s="132"/>
      <c r="P43" s="132"/>
      <c r="Q43" s="133"/>
      <c r="R43" s="157">
        <v>1000</v>
      </c>
      <c r="S43" s="158"/>
      <c r="T43" s="122" t="s">
        <v>80</v>
      </c>
      <c r="U43" s="123"/>
      <c r="V43" s="122" t="s">
        <v>77</v>
      </c>
      <c r="W43" s="130"/>
      <c r="X43" s="130"/>
      <c r="Y43" s="130"/>
      <c r="Z43" s="123"/>
      <c r="AA43" s="138">
        <v>500</v>
      </c>
      <c r="AB43" s="139"/>
      <c r="AC43" s="140"/>
      <c r="AD43" s="141">
        <f>AA43*R43</f>
        <v>500000</v>
      </c>
      <c r="AE43" s="142"/>
      <c r="AF43" s="143"/>
      <c r="AG43" s="141">
        <f>AA43*10/100</f>
        <v>50</v>
      </c>
      <c r="AH43" s="142"/>
      <c r="AI43" s="143"/>
      <c r="AJ43" s="141">
        <f>AD43*10/100</f>
        <v>50000</v>
      </c>
      <c r="AK43" s="142"/>
      <c r="AL43" s="143"/>
      <c r="AM43" s="141">
        <f>AA43+AG43</f>
        <v>550</v>
      </c>
      <c r="AN43" s="142"/>
      <c r="AO43" s="143"/>
      <c r="AP43" s="141">
        <f>AD43+AJ43</f>
        <v>550000</v>
      </c>
      <c r="AQ43" s="142"/>
      <c r="AR43" s="143"/>
      <c r="AS43" s="147">
        <f>IF($T$11="税込み",AM43,AA43)</f>
        <v>500</v>
      </c>
      <c r="AT43" s="148"/>
      <c r="AU43" s="149"/>
      <c r="AV43" s="147">
        <f>IF($T$11="税込み",AP43,AD43)</f>
        <v>500000</v>
      </c>
      <c r="AW43" s="148"/>
      <c r="AX43" s="149"/>
      <c r="AY43" s="127">
        <v>45853</v>
      </c>
      <c r="AZ43" s="128"/>
      <c r="BA43" s="129"/>
      <c r="BB43" s="150">
        <f>IF(AY43="","",AY43)</f>
        <v>45853</v>
      </c>
      <c r="BC43" s="151"/>
      <c r="BD43" s="152"/>
      <c r="BE43" s="153" t="str">
        <f>IF(T43="式",R43&amp;T43,R43&amp;T43)</f>
        <v>1000部</v>
      </c>
      <c r="BF43" s="153"/>
      <c r="BI43" s="2" t="s">
        <v>81</v>
      </c>
    </row>
    <row r="44" spans="2:61">
      <c r="B44" s="122">
        <v>3</v>
      </c>
      <c r="C44" s="123"/>
      <c r="D44" s="154" t="s">
        <v>78</v>
      </c>
      <c r="E44" s="155"/>
      <c r="F44" s="155"/>
      <c r="G44" s="155"/>
      <c r="H44" s="155"/>
      <c r="I44" s="155"/>
      <c r="J44" s="155"/>
      <c r="K44" s="155"/>
      <c r="L44" s="156"/>
      <c r="M44" s="131" t="s">
        <v>82</v>
      </c>
      <c r="N44" s="132"/>
      <c r="O44" s="132"/>
      <c r="P44" s="132"/>
      <c r="Q44" s="133"/>
      <c r="R44" s="157">
        <v>1000</v>
      </c>
      <c r="S44" s="158"/>
      <c r="T44" s="122" t="s">
        <v>80</v>
      </c>
      <c r="U44" s="123"/>
      <c r="V44" s="122" t="s">
        <v>77</v>
      </c>
      <c r="W44" s="130"/>
      <c r="X44" s="130"/>
      <c r="Y44" s="130"/>
      <c r="Z44" s="123"/>
      <c r="AA44" s="138">
        <v>200</v>
      </c>
      <c r="AB44" s="139"/>
      <c r="AC44" s="140"/>
      <c r="AD44" s="141">
        <f>AA44*R44</f>
        <v>200000</v>
      </c>
      <c r="AE44" s="142"/>
      <c r="AF44" s="143"/>
      <c r="AG44" s="141">
        <f>AA44*10/100</f>
        <v>20</v>
      </c>
      <c r="AH44" s="142"/>
      <c r="AI44" s="143"/>
      <c r="AJ44" s="141">
        <f>AD44*10/100</f>
        <v>20000</v>
      </c>
      <c r="AK44" s="142"/>
      <c r="AL44" s="143"/>
      <c r="AM44" s="141">
        <f>AA44+AG44</f>
        <v>220</v>
      </c>
      <c r="AN44" s="142"/>
      <c r="AO44" s="143"/>
      <c r="AP44" s="141">
        <f>AD44+AJ44</f>
        <v>220000</v>
      </c>
      <c r="AQ44" s="142"/>
      <c r="AR44" s="143"/>
      <c r="AS44" s="147">
        <f>IF($T$11="税込み",AM44,AA44)</f>
        <v>200</v>
      </c>
      <c r="AT44" s="148"/>
      <c r="AU44" s="149"/>
      <c r="AV44" s="147">
        <f>IF($T$11="税込み",AP44,AD44)</f>
        <v>200000</v>
      </c>
      <c r="AW44" s="148"/>
      <c r="AX44" s="149"/>
      <c r="AY44" s="127">
        <v>45853</v>
      </c>
      <c r="AZ44" s="128"/>
      <c r="BA44" s="129"/>
      <c r="BB44" s="150">
        <f>IF(AY44="","",AY44)</f>
        <v>45853</v>
      </c>
      <c r="BC44" s="151"/>
      <c r="BD44" s="152"/>
      <c r="BE44" s="153" t="str">
        <f>IF(T44="式",R44&amp;T44,R44&amp;T44)</f>
        <v>1000部</v>
      </c>
      <c r="BF44" s="153"/>
    </row>
    <row r="45" spans="2:61" ht="5.25" customHeight="1"/>
    <row r="46" spans="2:61">
      <c r="B46" s="4"/>
      <c r="C46" s="137" t="s">
        <v>83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</row>
    <row r="47" spans="2:61">
      <c r="B47" s="122" t="s">
        <v>64</v>
      </c>
      <c r="C47" s="123"/>
      <c r="D47" s="122" t="s">
        <v>65</v>
      </c>
      <c r="E47" s="130"/>
      <c r="F47" s="130"/>
      <c r="G47" s="130"/>
      <c r="H47" s="130"/>
      <c r="I47" s="130"/>
      <c r="J47" s="130"/>
      <c r="K47" s="130"/>
      <c r="L47" s="123"/>
      <c r="M47" s="122" t="s">
        <v>84</v>
      </c>
      <c r="N47" s="130"/>
      <c r="O47" s="130"/>
      <c r="P47" s="130"/>
      <c r="Q47" s="130"/>
      <c r="R47" s="130"/>
      <c r="S47" s="130"/>
      <c r="T47" s="130"/>
      <c r="U47" s="130"/>
      <c r="V47" s="123"/>
      <c r="W47" s="122" t="s">
        <v>85</v>
      </c>
      <c r="X47" s="130"/>
      <c r="Y47" s="130"/>
      <c r="Z47" s="130"/>
      <c r="AA47" s="130"/>
      <c r="AB47" s="130"/>
      <c r="AC47" s="130"/>
      <c r="AD47" s="130"/>
      <c r="AE47" s="130"/>
      <c r="AF47" s="123"/>
      <c r="AG47" s="122" t="s">
        <v>86</v>
      </c>
      <c r="AH47" s="130"/>
      <c r="AI47" s="130"/>
      <c r="AJ47" s="130"/>
      <c r="AK47" s="130"/>
      <c r="AL47" s="130"/>
      <c r="AM47" s="130"/>
      <c r="AN47" s="130"/>
      <c r="AO47" s="130"/>
      <c r="AP47" s="123"/>
    </row>
    <row r="48" spans="2:61">
      <c r="B48" s="122">
        <v>1</v>
      </c>
      <c r="C48" s="123"/>
      <c r="D48" s="134" t="str">
        <f>IF(D42="","",D42)</f>
        <v>短期入院受入に関するHP構築</v>
      </c>
      <c r="E48" s="135"/>
      <c r="F48" s="135"/>
      <c r="G48" s="135"/>
      <c r="H48" s="135"/>
      <c r="I48" s="135"/>
      <c r="J48" s="135"/>
      <c r="K48" s="135"/>
      <c r="L48" s="136"/>
      <c r="M48" s="122" t="s">
        <v>87</v>
      </c>
      <c r="N48" s="130"/>
      <c r="O48" s="130"/>
      <c r="P48" s="130"/>
      <c r="Q48" s="130"/>
      <c r="R48" s="130"/>
      <c r="S48" s="130"/>
      <c r="T48" s="130"/>
      <c r="U48" s="130"/>
      <c r="V48" s="123"/>
      <c r="W48" s="144" t="s">
        <v>88</v>
      </c>
      <c r="X48" s="145"/>
      <c r="Y48" s="145"/>
      <c r="Z48" s="145"/>
      <c r="AA48" s="145"/>
      <c r="AB48" s="145"/>
      <c r="AC48" s="145"/>
      <c r="AD48" s="145"/>
      <c r="AE48" s="145"/>
      <c r="AF48" s="146"/>
      <c r="AG48" s="122" t="s">
        <v>89</v>
      </c>
      <c r="AH48" s="130"/>
      <c r="AI48" s="130"/>
      <c r="AJ48" s="130"/>
      <c r="AK48" s="130"/>
      <c r="AL48" s="130"/>
      <c r="AM48" s="130"/>
      <c r="AN48" s="130"/>
      <c r="AO48" s="130"/>
      <c r="AP48" s="123"/>
      <c r="AZ48" s="2" t="s">
        <v>90</v>
      </c>
    </row>
    <row r="49" spans="2:52">
      <c r="B49" s="122">
        <v>2</v>
      </c>
      <c r="C49" s="123"/>
      <c r="D49" s="134" t="str">
        <f t="shared" ref="D49:D50" si="1">IF(D43="","",D43)</f>
        <v>短期入院受入を含むパンフレットの作製</v>
      </c>
      <c r="E49" s="135"/>
      <c r="F49" s="135"/>
      <c r="G49" s="135"/>
      <c r="H49" s="135"/>
      <c r="I49" s="135"/>
      <c r="J49" s="135"/>
      <c r="K49" s="135"/>
      <c r="L49" s="136"/>
      <c r="M49" s="122" t="s">
        <v>90</v>
      </c>
      <c r="N49" s="130"/>
      <c r="O49" s="130"/>
      <c r="P49" s="130"/>
      <c r="Q49" s="130"/>
      <c r="R49" s="130"/>
      <c r="S49" s="130"/>
      <c r="T49" s="130"/>
      <c r="U49" s="130"/>
      <c r="V49" s="123"/>
      <c r="W49" s="122" t="s">
        <v>91</v>
      </c>
      <c r="X49" s="130"/>
      <c r="Y49" s="130"/>
      <c r="Z49" s="130"/>
      <c r="AA49" s="130"/>
      <c r="AB49" s="130"/>
      <c r="AC49" s="130"/>
      <c r="AD49" s="130"/>
      <c r="AE49" s="130"/>
      <c r="AF49" s="123"/>
      <c r="AG49" s="122" t="s">
        <v>92</v>
      </c>
      <c r="AH49" s="130"/>
      <c r="AI49" s="130"/>
      <c r="AJ49" s="130"/>
      <c r="AK49" s="130"/>
      <c r="AL49" s="130"/>
      <c r="AM49" s="130"/>
      <c r="AN49" s="130"/>
      <c r="AO49" s="130"/>
      <c r="AP49" s="123"/>
      <c r="AZ49" s="2" t="s">
        <v>87</v>
      </c>
    </row>
    <row r="50" spans="2:52">
      <c r="B50" s="122">
        <v>3</v>
      </c>
      <c r="C50" s="123"/>
      <c r="D50" s="134" t="str">
        <f t="shared" si="1"/>
        <v>短期入院受入を含むパンフレットの作製</v>
      </c>
      <c r="E50" s="135"/>
      <c r="F50" s="135"/>
      <c r="G50" s="135"/>
      <c r="H50" s="135"/>
      <c r="I50" s="135"/>
      <c r="J50" s="135"/>
      <c r="K50" s="135"/>
      <c r="L50" s="136"/>
      <c r="M50" s="122" t="s">
        <v>90</v>
      </c>
      <c r="N50" s="130"/>
      <c r="O50" s="130"/>
      <c r="P50" s="130"/>
      <c r="Q50" s="130"/>
      <c r="R50" s="130"/>
      <c r="S50" s="130"/>
      <c r="T50" s="130"/>
      <c r="U50" s="130"/>
      <c r="V50" s="123"/>
      <c r="W50" s="122" t="s">
        <v>91</v>
      </c>
      <c r="X50" s="130"/>
      <c r="Y50" s="130"/>
      <c r="Z50" s="130"/>
      <c r="AA50" s="130"/>
      <c r="AB50" s="130"/>
      <c r="AC50" s="130"/>
      <c r="AD50" s="130"/>
      <c r="AE50" s="130"/>
      <c r="AF50" s="123"/>
      <c r="AG50" s="122" t="s">
        <v>92</v>
      </c>
      <c r="AH50" s="130"/>
      <c r="AI50" s="130"/>
      <c r="AJ50" s="130"/>
      <c r="AK50" s="130"/>
      <c r="AL50" s="130"/>
      <c r="AM50" s="130"/>
      <c r="AN50" s="130"/>
      <c r="AO50" s="130"/>
      <c r="AP50" s="123"/>
    </row>
    <row r="51" spans="2:52" ht="5.25" customHeight="1"/>
    <row r="52" spans="2:52">
      <c r="C52" s="59" t="s">
        <v>93</v>
      </c>
    </row>
    <row r="53" spans="2:52">
      <c r="N53" s="122" t="s">
        <v>94</v>
      </c>
      <c r="O53" s="130"/>
      <c r="P53" s="130"/>
      <c r="Q53" s="130"/>
      <c r="R53" s="130"/>
      <c r="S53" s="123"/>
      <c r="T53" s="122" t="s">
        <v>95</v>
      </c>
      <c r="U53" s="130"/>
      <c r="V53" s="130"/>
      <c r="W53" s="123"/>
    </row>
    <row r="54" spans="2:52">
      <c r="B54" s="122" t="s">
        <v>64</v>
      </c>
      <c r="C54" s="123"/>
      <c r="D54" s="122" t="s">
        <v>65</v>
      </c>
      <c r="E54" s="130"/>
      <c r="F54" s="130"/>
      <c r="G54" s="130"/>
      <c r="H54" s="130"/>
      <c r="I54" s="130"/>
      <c r="J54" s="130"/>
      <c r="K54" s="130"/>
      <c r="L54" s="130"/>
      <c r="M54" s="123"/>
      <c r="N54" s="122" t="s">
        <v>96</v>
      </c>
      <c r="O54" s="130"/>
      <c r="P54" s="123"/>
      <c r="Q54" s="122" t="s">
        <v>97</v>
      </c>
      <c r="R54" s="130"/>
      <c r="S54" s="123"/>
      <c r="T54" s="122" t="s">
        <v>98</v>
      </c>
      <c r="U54" s="130"/>
      <c r="V54" s="130"/>
      <c r="W54" s="123"/>
      <c r="X54" s="122" t="s">
        <v>99</v>
      </c>
      <c r="Y54" s="130"/>
      <c r="Z54" s="130"/>
      <c r="AA54" s="123"/>
      <c r="AB54" s="131" t="s">
        <v>100</v>
      </c>
      <c r="AC54" s="132"/>
      <c r="AD54" s="132"/>
      <c r="AE54" s="133"/>
      <c r="AF54" s="131" t="s">
        <v>101</v>
      </c>
      <c r="AG54" s="132"/>
      <c r="AH54" s="132"/>
      <c r="AI54" s="133"/>
      <c r="AJ54" s="131" t="s">
        <v>102</v>
      </c>
      <c r="AK54" s="132"/>
      <c r="AL54" s="132"/>
      <c r="AM54" s="133"/>
    </row>
    <row r="55" spans="2:52">
      <c r="B55" s="122">
        <v>4</v>
      </c>
      <c r="C55" s="123"/>
      <c r="D55" s="124" t="s">
        <v>103</v>
      </c>
      <c r="E55" s="125"/>
      <c r="F55" s="125"/>
      <c r="G55" s="125"/>
      <c r="H55" s="125"/>
      <c r="I55" s="125"/>
      <c r="J55" s="125"/>
      <c r="K55" s="125"/>
      <c r="L55" s="125"/>
      <c r="M55" s="126"/>
      <c r="N55" s="127">
        <v>45853</v>
      </c>
      <c r="O55" s="128"/>
      <c r="P55" s="129"/>
      <c r="Q55" s="127">
        <v>45853</v>
      </c>
      <c r="R55" s="128"/>
      <c r="S55" s="129"/>
      <c r="T55" s="122" t="s">
        <v>104</v>
      </c>
      <c r="U55" s="130"/>
      <c r="V55" s="130"/>
      <c r="W55" s="123"/>
      <c r="X55" s="89">
        <v>25000</v>
      </c>
      <c r="Y55" s="90"/>
      <c r="Z55" s="90"/>
      <c r="AA55" s="91"/>
      <c r="AB55" s="119">
        <f>X55</f>
        <v>25000</v>
      </c>
      <c r="AC55" s="120"/>
      <c r="AD55" s="120"/>
      <c r="AE55" s="121"/>
      <c r="AF55" s="119">
        <f>AB55-AJ55</f>
        <v>23000</v>
      </c>
      <c r="AG55" s="120"/>
      <c r="AH55" s="120"/>
      <c r="AI55" s="121"/>
      <c r="AJ55" s="89">
        <v>2000</v>
      </c>
      <c r="AK55" s="90"/>
      <c r="AL55" s="90"/>
      <c r="AM55" s="91"/>
    </row>
    <row r="56" spans="2:52">
      <c r="B56" s="122">
        <v>5</v>
      </c>
      <c r="C56" s="123"/>
      <c r="D56" s="124" t="s">
        <v>103</v>
      </c>
      <c r="E56" s="125"/>
      <c r="F56" s="125"/>
      <c r="G56" s="125"/>
      <c r="H56" s="125"/>
      <c r="I56" s="125"/>
      <c r="J56" s="125"/>
      <c r="K56" s="125"/>
      <c r="L56" s="125"/>
      <c r="M56" s="126"/>
      <c r="N56" s="127">
        <v>45853</v>
      </c>
      <c r="O56" s="128"/>
      <c r="P56" s="129"/>
      <c r="Q56" s="127">
        <v>45853</v>
      </c>
      <c r="R56" s="128"/>
      <c r="S56" s="129"/>
      <c r="T56" s="122" t="s">
        <v>105</v>
      </c>
      <c r="U56" s="130"/>
      <c r="V56" s="130"/>
      <c r="W56" s="123"/>
      <c r="X56" s="89">
        <v>25000</v>
      </c>
      <c r="Y56" s="90"/>
      <c r="Z56" s="90"/>
      <c r="AA56" s="91"/>
      <c r="AB56" s="119">
        <f>X56</f>
        <v>25000</v>
      </c>
      <c r="AC56" s="120"/>
      <c r="AD56" s="120"/>
      <c r="AE56" s="121"/>
      <c r="AF56" s="119">
        <f>AB56-AJ56</f>
        <v>23000</v>
      </c>
      <c r="AG56" s="120"/>
      <c r="AH56" s="120"/>
      <c r="AI56" s="121"/>
      <c r="AJ56" s="89">
        <v>2000</v>
      </c>
      <c r="AK56" s="90"/>
      <c r="AL56" s="90"/>
      <c r="AM56" s="91"/>
    </row>
    <row r="57" spans="2:52" customFormat="1">
      <c r="B57" s="122">
        <v>6</v>
      </c>
      <c r="C57" s="123"/>
      <c r="D57" s="124" t="s">
        <v>103</v>
      </c>
      <c r="E57" s="125"/>
      <c r="F57" s="125"/>
      <c r="G57" s="125"/>
      <c r="H57" s="125"/>
      <c r="I57" s="125"/>
      <c r="J57" s="125"/>
      <c r="K57" s="125"/>
      <c r="L57" s="125"/>
      <c r="M57" s="126"/>
      <c r="N57" s="127">
        <v>45853</v>
      </c>
      <c r="O57" s="128"/>
      <c r="P57" s="129"/>
      <c r="Q57" s="127">
        <v>45853</v>
      </c>
      <c r="R57" s="128"/>
      <c r="S57" s="129"/>
      <c r="T57" s="122" t="s">
        <v>106</v>
      </c>
      <c r="U57" s="130"/>
      <c r="V57" s="130"/>
      <c r="W57" s="123"/>
      <c r="X57" s="89">
        <v>25000</v>
      </c>
      <c r="Y57" s="90"/>
      <c r="Z57" s="90"/>
      <c r="AA57" s="91"/>
      <c r="AB57" s="119">
        <f>X57</f>
        <v>25000</v>
      </c>
      <c r="AC57" s="120"/>
      <c r="AD57" s="120"/>
      <c r="AE57" s="121"/>
      <c r="AF57" s="119">
        <f>AB57-AJ57</f>
        <v>23000</v>
      </c>
      <c r="AG57" s="120"/>
      <c r="AH57" s="120"/>
      <c r="AI57" s="121"/>
      <c r="AJ57" s="89">
        <v>2000</v>
      </c>
      <c r="AK57" s="90"/>
      <c r="AL57" s="90"/>
      <c r="AM57" s="91"/>
    </row>
    <row r="58" spans="2:52" customFormat="1" ht="24.75" customHeight="1"/>
    <row r="59" spans="2:52" s="10" customFormat="1" ht="15" customHeight="1">
      <c r="B59" s="23" t="s">
        <v>107</v>
      </c>
    </row>
    <row r="60" spans="2:52" ht="19.5" thickBot="1">
      <c r="B60" s="92" t="s">
        <v>108</v>
      </c>
      <c r="C60" s="93"/>
      <c r="D60" s="93"/>
      <c r="E60" s="94"/>
      <c r="F60" s="95">
        <v>45853</v>
      </c>
      <c r="G60" s="95"/>
      <c r="H60" s="95"/>
      <c r="I60" s="95"/>
      <c r="J60" s="95"/>
      <c r="K60" s="95"/>
      <c r="L60" s="96"/>
    </row>
    <row r="61" spans="2:52" ht="19.5" thickBot="1">
      <c r="B61" s="97" t="s">
        <v>109</v>
      </c>
      <c r="C61" s="98"/>
      <c r="D61" s="98"/>
      <c r="E61" s="99"/>
      <c r="F61" s="92" t="s">
        <v>110</v>
      </c>
      <c r="G61" s="93"/>
      <c r="H61" s="93"/>
      <c r="I61" s="93"/>
      <c r="J61" s="93"/>
      <c r="K61" s="93"/>
      <c r="L61" s="94"/>
      <c r="M61" s="97" t="s">
        <v>111</v>
      </c>
      <c r="N61" s="98"/>
      <c r="O61" s="98"/>
      <c r="P61" s="99"/>
      <c r="Q61" s="92" t="s">
        <v>112</v>
      </c>
      <c r="R61" s="93"/>
      <c r="S61" s="93"/>
      <c r="T61" s="93"/>
      <c r="U61" s="93"/>
      <c r="V61" s="93"/>
      <c r="W61" s="94"/>
    </row>
    <row r="62" spans="2:52" ht="19.5" thickBot="1">
      <c r="B62" s="97" t="s">
        <v>113</v>
      </c>
      <c r="C62" s="98"/>
      <c r="D62" s="98"/>
      <c r="E62" s="99"/>
      <c r="F62" s="92" t="s">
        <v>110</v>
      </c>
      <c r="G62" s="93"/>
      <c r="H62" s="93"/>
      <c r="I62" s="93"/>
      <c r="J62" s="93"/>
      <c r="K62" s="93"/>
      <c r="L62" s="94"/>
      <c r="M62" s="97" t="s">
        <v>114</v>
      </c>
      <c r="N62" s="98"/>
      <c r="O62" s="98"/>
      <c r="P62" s="99"/>
      <c r="Q62" s="92" t="s">
        <v>115</v>
      </c>
      <c r="R62" s="93"/>
      <c r="S62" s="93"/>
      <c r="T62" s="93"/>
      <c r="U62" s="93"/>
      <c r="V62" s="93"/>
      <c r="W62" s="94"/>
    </row>
    <row r="64" spans="2:52" ht="3.75" customHeight="1"/>
    <row r="65" spans="2:52" s="10" customFormat="1" ht="15" customHeight="1">
      <c r="B65" s="23" t="s">
        <v>116</v>
      </c>
    </row>
    <row r="66" spans="2:52" s="11" customFormat="1" ht="4.5" customHeight="1" thickBot="1">
      <c r="B66" s="10"/>
    </row>
    <row r="67" spans="2:52" s="10" customFormat="1" ht="15" customHeight="1">
      <c r="B67" s="82" t="s">
        <v>117</v>
      </c>
      <c r="C67" s="83"/>
      <c r="D67" s="83"/>
      <c r="E67" s="83"/>
      <c r="F67" s="83"/>
      <c r="G67" s="83"/>
      <c r="H67" s="83"/>
      <c r="I67" s="86"/>
      <c r="J67" s="87" t="s">
        <v>118</v>
      </c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8"/>
    </row>
    <row r="68" spans="2:52" s="10" customFormat="1" ht="15" customHeight="1" thickBot="1">
      <c r="B68" s="74" t="s">
        <v>119</v>
      </c>
      <c r="C68" s="75"/>
      <c r="D68" s="75"/>
      <c r="E68" s="75"/>
      <c r="F68" s="75"/>
      <c r="G68" s="75"/>
      <c r="H68" s="75"/>
      <c r="I68" s="76"/>
      <c r="J68" s="77" t="s">
        <v>120</v>
      </c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8"/>
    </row>
    <row r="69" spans="2:52" s="10" customFormat="1" ht="15" customHeight="1">
      <c r="B69" s="79"/>
      <c r="C69" s="80"/>
      <c r="D69" s="80"/>
      <c r="E69" s="80"/>
      <c r="F69" s="80"/>
      <c r="G69" s="80"/>
      <c r="H69" s="80"/>
      <c r="I69" s="81"/>
      <c r="J69" s="82" t="s">
        <v>121</v>
      </c>
      <c r="K69" s="83"/>
      <c r="L69" s="83"/>
      <c r="M69" s="83"/>
      <c r="N69" s="83"/>
      <c r="O69" s="83"/>
      <c r="P69" s="83"/>
      <c r="Q69" s="84"/>
      <c r="R69" s="85" t="s">
        <v>98</v>
      </c>
      <c r="S69" s="83"/>
      <c r="T69" s="83"/>
      <c r="U69" s="83"/>
      <c r="V69" s="84"/>
      <c r="W69" s="85" t="s">
        <v>12</v>
      </c>
      <c r="X69" s="83"/>
      <c r="Y69" s="83"/>
      <c r="Z69" s="83"/>
      <c r="AA69" s="84"/>
      <c r="AB69" s="85" t="s">
        <v>122</v>
      </c>
      <c r="AC69" s="83"/>
      <c r="AD69" s="83"/>
      <c r="AE69" s="83"/>
      <c r="AF69" s="83"/>
      <c r="AG69" s="83"/>
      <c r="AH69" s="83"/>
      <c r="AI69" s="84"/>
      <c r="AJ69" s="85" t="s">
        <v>123</v>
      </c>
      <c r="AK69" s="83"/>
      <c r="AL69" s="83"/>
      <c r="AM69" s="83"/>
      <c r="AN69" s="84"/>
      <c r="AO69" s="85" t="s">
        <v>124</v>
      </c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6"/>
    </row>
    <row r="70" spans="2:52" s="10" customFormat="1" ht="15" customHeight="1">
      <c r="B70" s="111" t="s">
        <v>125</v>
      </c>
      <c r="C70" s="112"/>
      <c r="D70" s="112"/>
      <c r="E70" s="112"/>
      <c r="F70" s="112"/>
      <c r="G70" s="112"/>
      <c r="H70" s="112"/>
      <c r="I70" s="113"/>
      <c r="J70" s="111" t="s">
        <v>126</v>
      </c>
      <c r="K70" s="112"/>
      <c r="L70" s="112"/>
      <c r="M70" s="112"/>
      <c r="N70" s="112"/>
      <c r="O70" s="112"/>
      <c r="P70" s="112"/>
      <c r="Q70" s="114"/>
      <c r="R70" s="115" t="s">
        <v>127</v>
      </c>
      <c r="S70" s="112"/>
      <c r="T70" s="112"/>
      <c r="U70" s="112"/>
      <c r="V70" s="114"/>
      <c r="W70" s="115" t="s">
        <v>128</v>
      </c>
      <c r="X70" s="112"/>
      <c r="Y70" s="112"/>
      <c r="Z70" s="112"/>
      <c r="AA70" s="114"/>
      <c r="AB70" s="115" t="s">
        <v>129</v>
      </c>
      <c r="AC70" s="112"/>
      <c r="AD70" s="112"/>
      <c r="AE70" s="112"/>
      <c r="AF70" s="112"/>
      <c r="AG70" s="112"/>
      <c r="AH70" s="112"/>
      <c r="AI70" s="114"/>
      <c r="AJ70" s="116" t="s">
        <v>130</v>
      </c>
      <c r="AK70" s="117"/>
      <c r="AL70" s="117"/>
      <c r="AM70" s="117"/>
      <c r="AN70" s="118"/>
      <c r="AO70" s="100" t="s">
        <v>131</v>
      </c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2"/>
    </row>
    <row r="71" spans="2:52" s="10" customFormat="1" ht="15" customHeight="1" thickBot="1">
      <c r="B71" s="74" t="s">
        <v>132</v>
      </c>
      <c r="C71" s="75"/>
      <c r="D71" s="75"/>
      <c r="E71" s="75"/>
      <c r="F71" s="75"/>
      <c r="G71" s="75"/>
      <c r="H71" s="75"/>
      <c r="I71" s="76"/>
      <c r="J71" s="74" t="s">
        <v>126</v>
      </c>
      <c r="K71" s="75"/>
      <c r="L71" s="75"/>
      <c r="M71" s="75"/>
      <c r="N71" s="75"/>
      <c r="O71" s="75"/>
      <c r="P71" s="75"/>
      <c r="Q71" s="103"/>
      <c r="R71" s="104" t="s">
        <v>133</v>
      </c>
      <c r="S71" s="75"/>
      <c r="T71" s="75"/>
      <c r="U71" s="75"/>
      <c r="V71" s="103"/>
      <c r="W71" s="104" t="s">
        <v>134</v>
      </c>
      <c r="X71" s="75"/>
      <c r="Y71" s="75"/>
      <c r="Z71" s="75"/>
      <c r="AA71" s="103"/>
      <c r="AB71" s="104" t="s">
        <v>135</v>
      </c>
      <c r="AC71" s="75"/>
      <c r="AD71" s="75"/>
      <c r="AE71" s="75"/>
      <c r="AF71" s="75"/>
      <c r="AG71" s="75"/>
      <c r="AH71" s="75"/>
      <c r="AI71" s="103"/>
      <c r="AJ71" s="105" t="s">
        <v>136</v>
      </c>
      <c r="AK71" s="106"/>
      <c r="AL71" s="106"/>
      <c r="AM71" s="106"/>
      <c r="AN71" s="107"/>
      <c r="AO71" s="108" t="s">
        <v>137</v>
      </c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10"/>
    </row>
    <row r="72" spans="2:52" ht="15" customHeight="1">
      <c r="B72" s="2"/>
    </row>
    <row r="73" spans="2:52">
      <c r="B73" s="58" t="s">
        <v>138</v>
      </c>
      <c r="C73" s="58"/>
      <c r="D73" s="58"/>
      <c r="E73" s="58"/>
      <c r="F73" s="58"/>
    </row>
    <row r="74" spans="2:52">
      <c r="B74" s="72" t="s">
        <v>139</v>
      </c>
      <c r="C74" s="72"/>
      <c r="D74" s="72"/>
      <c r="E74" s="72"/>
      <c r="F74" s="72"/>
      <c r="G74" s="72" t="s">
        <v>118</v>
      </c>
      <c r="H74" s="72"/>
      <c r="I74" s="72"/>
      <c r="J74" s="72"/>
      <c r="K74" s="72"/>
      <c r="L74" s="72"/>
      <c r="M74" s="72"/>
      <c r="N74" s="72" t="s">
        <v>140</v>
      </c>
      <c r="O74" s="72"/>
      <c r="P74" s="72"/>
      <c r="Q74" s="72"/>
      <c r="R74" s="73" t="s">
        <v>141</v>
      </c>
      <c r="S74" s="73"/>
      <c r="T74" s="73"/>
      <c r="U74" s="73"/>
      <c r="V74" s="73"/>
      <c r="W74" s="73"/>
      <c r="X74" s="73"/>
    </row>
    <row r="75" spans="2:52">
      <c r="C75" s="72" t="s">
        <v>142</v>
      </c>
      <c r="D75" s="72"/>
      <c r="E75" s="72"/>
      <c r="F75" s="72"/>
      <c r="G75" s="72" t="s">
        <v>128</v>
      </c>
      <c r="H75" s="72"/>
      <c r="I75" s="72"/>
      <c r="J75" s="72"/>
      <c r="K75" s="72"/>
      <c r="L75" s="72"/>
      <c r="M75" s="72"/>
      <c r="N75" s="72" t="s">
        <v>140</v>
      </c>
      <c r="O75" s="72"/>
      <c r="P75" s="72"/>
      <c r="Q75" s="72"/>
      <c r="R75" s="73" t="s">
        <v>130</v>
      </c>
      <c r="S75" s="73"/>
      <c r="T75" s="73"/>
      <c r="U75" s="73"/>
      <c r="V75" s="73"/>
      <c r="W75" s="73"/>
      <c r="X75" s="73"/>
    </row>
    <row r="76" spans="2:52">
      <c r="B76" s="4"/>
    </row>
  </sheetData>
  <sheetProtection sheet="1" objects="1" scenarios="1" selectLockedCells="1" selectUnlockedCells="1"/>
  <mergeCells count="352"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AA10:AF10"/>
    <mergeCell ref="AG10:AX10"/>
    <mergeCell ref="B11:S11"/>
    <mergeCell ref="T11:X11"/>
    <mergeCell ref="B12:S12"/>
    <mergeCell ref="T12:X12"/>
    <mergeCell ref="AA8:AF8"/>
    <mergeCell ref="AG8:AM8"/>
    <mergeCell ref="AN8:AR8"/>
    <mergeCell ref="AS8:AX8"/>
    <mergeCell ref="AA9:AF9"/>
    <mergeCell ref="AG9:AX9"/>
    <mergeCell ref="AA12:AR12"/>
    <mergeCell ref="AS12:A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U31:W31"/>
    <mergeCell ref="X31:Z31"/>
    <mergeCell ref="AA31:AC31"/>
    <mergeCell ref="X32:Z32"/>
    <mergeCell ref="AA32:AC32"/>
    <mergeCell ref="U32:W32"/>
    <mergeCell ref="C33:E33"/>
    <mergeCell ref="F33:I33"/>
    <mergeCell ref="J33:M33"/>
    <mergeCell ref="N33:O33"/>
    <mergeCell ref="P33:R33"/>
    <mergeCell ref="C32:E32"/>
    <mergeCell ref="F32:I32"/>
    <mergeCell ref="J32:M32"/>
    <mergeCell ref="N32:O32"/>
    <mergeCell ref="P32:R32"/>
    <mergeCell ref="AF36:AH36"/>
    <mergeCell ref="AI36:AK36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C34:E34"/>
    <mergeCell ref="F34:I34"/>
    <mergeCell ref="J34:M34"/>
    <mergeCell ref="N34:O34"/>
    <mergeCell ref="P34:R34"/>
    <mergeCell ref="AI35:AK35"/>
    <mergeCell ref="C37:E37"/>
    <mergeCell ref="F37:I37"/>
    <mergeCell ref="J37:M37"/>
    <mergeCell ref="N37:O37"/>
    <mergeCell ref="P37:R37"/>
    <mergeCell ref="AC37:AE37"/>
    <mergeCell ref="C36:E36"/>
    <mergeCell ref="F36:I36"/>
    <mergeCell ref="J36:M36"/>
    <mergeCell ref="N36:O36"/>
    <mergeCell ref="P36:R36"/>
    <mergeCell ref="AC36:AE36"/>
    <mergeCell ref="BE42:BF42"/>
    <mergeCell ref="AM42:AO42"/>
    <mergeCell ref="AP42:AR42"/>
    <mergeCell ref="AS42:AU42"/>
    <mergeCell ref="AV42:AX42"/>
    <mergeCell ref="AS40:AX40"/>
    <mergeCell ref="B41:C41"/>
    <mergeCell ref="D41:L41"/>
    <mergeCell ref="M41:Q41"/>
    <mergeCell ref="R41:S41"/>
    <mergeCell ref="T41:U41"/>
    <mergeCell ref="V41:Z41"/>
    <mergeCell ref="AA41:AC41"/>
    <mergeCell ref="AD41:AF41"/>
    <mergeCell ref="AG41:AI41"/>
    <mergeCell ref="C40:Z40"/>
    <mergeCell ref="AA40:AF40"/>
    <mergeCell ref="AG40:AL40"/>
    <mergeCell ref="AM40:AR40"/>
    <mergeCell ref="R43:S43"/>
    <mergeCell ref="T43:U43"/>
    <mergeCell ref="V43:Z43"/>
    <mergeCell ref="AA43:AC43"/>
    <mergeCell ref="AG42:AI42"/>
    <mergeCell ref="AJ42:AL42"/>
    <mergeCell ref="BB41:BD41"/>
    <mergeCell ref="BE41:BF41"/>
    <mergeCell ref="B42:C42"/>
    <mergeCell ref="D42:L42"/>
    <mergeCell ref="M42:Q42"/>
    <mergeCell ref="R42:S42"/>
    <mergeCell ref="T42:U42"/>
    <mergeCell ref="V42:Z42"/>
    <mergeCell ref="AA42:AC42"/>
    <mergeCell ref="AD42:AF42"/>
    <mergeCell ref="AJ41:AL41"/>
    <mergeCell ref="AM41:AO41"/>
    <mergeCell ref="AP41:AR41"/>
    <mergeCell ref="AS41:AU41"/>
    <mergeCell ref="AV41:AX41"/>
    <mergeCell ref="AY41:BA41"/>
    <mergeCell ref="AY42:BA42"/>
    <mergeCell ref="BB42:BD42"/>
    <mergeCell ref="AV43:AX43"/>
    <mergeCell ref="AY43:BA43"/>
    <mergeCell ref="BB43:BD43"/>
    <mergeCell ref="BE43:BF43"/>
    <mergeCell ref="B44:C44"/>
    <mergeCell ref="D44:L44"/>
    <mergeCell ref="M44:Q44"/>
    <mergeCell ref="R44:S44"/>
    <mergeCell ref="T44:U44"/>
    <mergeCell ref="V44:Z44"/>
    <mergeCell ref="AD43:AF43"/>
    <mergeCell ref="AG43:AI43"/>
    <mergeCell ref="AJ43:AL43"/>
    <mergeCell ref="AM43:AO43"/>
    <mergeCell ref="AP43:AR43"/>
    <mergeCell ref="AS43:AU43"/>
    <mergeCell ref="AS44:AU44"/>
    <mergeCell ref="AV44:AX44"/>
    <mergeCell ref="AY44:BA44"/>
    <mergeCell ref="BB44:BD44"/>
    <mergeCell ref="BE44:BF44"/>
    <mergeCell ref="B43:C43"/>
    <mergeCell ref="D43:L43"/>
    <mergeCell ref="M43:Q43"/>
    <mergeCell ref="C46:Z46"/>
    <mergeCell ref="AA44:AC44"/>
    <mergeCell ref="AD44:AF44"/>
    <mergeCell ref="AG44:AI44"/>
    <mergeCell ref="AJ44:AL44"/>
    <mergeCell ref="AM44:AO44"/>
    <mergeCell ref="AP44:AR44"/>
    <mergeCell ref="AG49:AP49"/>
    <mergeCell ref="B50:C50"/>
    <mergeCell ref="D50:L50"/>
    <mergeCell ref="M50:V50"/>
    <mergeCell ref="W50:AF50"/>
    <mergeCell ref="AG50:AP50"/>
    <mergeCell ref="B47:C47"/>
    <mergeCell ref="D47:L47"/>
    <mergeCell ref="M47:V47"/>
    <mergeCell ref="W47:AF47"/>
    <mergeCell ref="AG47:AP47"/>
    <mergeCell ref="B48:C48"/>
    <mergeCell ref="D48:L48"/>
    <mergeCell ref="M48:V48"/>
    <mergeCell ref="W48:AF48"/>
    <mergeCell ref="AG48:AP48"/>
    <mergeCell ref="N53:S53"/>
    <mergeCell ref="T53:W53"/>
    <mergeCell ref="B54:C54"/>
    <mergeCell ref="D54:M54"/>
    <mergeCell ref="N54:P54"/>
    <mergeCell ref="Q54:S54"/>
    <mergeCell ref="T54:W54"/>
    <mergeCell ref="B49:C49"/>
    <mergeCell ref="D49:L49"/>
    <mergeCell ref="M49:V49"/>
    <mergeCell ref="W49:AF49"/>
    <mergeCell ref="X54:AA54"/>
    <mergeCell ref="AB54:AE54"/>
    <mergeCell ref="AF54:AI54"/>
    <mergeCell ref="AJ56:AM56"/>
    <mergeCell ref="AJ54:AM54"/>
    <mergeCell ref="B55:C55"/>
    <mergeCell ref="D55:M55"/>
    <mergeCell ref="N55:P55"/>
    <mergeCell ref="Q55:S55"/>
    <mergeCell ref="T55:W55"/>
    <mergeCell ref="X55:AA55"/>
    <mergeCell ref="AB55:AE55"/>
    <mergeCell ref="AF55:AI55"/>
    <mergeCell ref="AJ55:AM55"/>
    <mergeCell ref="AB57:AE57"/>
    <mergeCell ref="AF57:AI57"/>
    <mergeCell ref="B62:E62"/>
    <mergeCell ref="F62:L62"/>
    <mergeCell ref="M62:P62"/>
    <mergeCell ref="Q62:W62"/>
    <mergeCell ref="B56:C56"/>
    <mergeCell ref="D56:M56"/>
    <mergeCell ref="N56:P56"/>
    <mergeCell ref="Q56:S56"/>
    <mergeCell ref="T56:W56"/>
    <mergeCell ref="X56:AA56"/>
    <mergeCell ref="AB56:AE56"/>
    <mergeCell ref="AF56:AI56"/>
    <mergeCell ref="F61:L61"/>
    <mergeCell ref="M61:P61"/>
    <mergeCell ref="Q61:W61"/>
    <mergeCell ref="B57:C57"/>
    <mergeCell ref="D57:M57"/>
    <mergeCell ref="N57:P57"/>
    <mergeCell ref="Q57:S57"/>
    <mergeCell ref="T57:W57"/>
    <mergeCell ref="X57:AA57"/>
    <mergeCell ref="AO70:AZ70"/>
    <mergeCell ref="B71:I71"/>
    <mergeCell ref="J71:Q71"/>
    <mergeCell ref="R71:V71"/>
    <mergeCell ref="W71:AA71"/>
    <mergeCell ref="AB71:AI71"/>
    <mergeCell ref="AJ71:AN71"/>
    <mergeCell ref="AO71:AZ71"/>
    <mergeCell ref="B70:I70"/>
    <mergeCell ref="J70:Q70"/>
    <mergeCell ref="R70:V70"/>
    <mergeCell ref="W70:AA70"/>
    <mergeCell ref="AB70:AI70"/>
    <mergeCell ref="AJ70:AN70"/>
    <mergeCell ref="U34:AB35"/>
    <mergeCell ref="B74:F74"/>
    <mergeCell ref="G74:M74"/>
    <mergeCell ref="N74:Q74"/>
    <mergeCell ref="R74:X74"/>
    <mergeCell ref="C75:F75"/>
    <mergeCell ref="G75:M75"/>
    <mergeCell ref="N75:Q75"/>
    <mergeCell ref="R75:X75"/>
    <mergeCell ref="B68:I68"/>
    <mergeCell ref="J68:AZ68"/>
    <mergeCell ref="B69:I69"/>
    <mergeCell ref="J69:Q69"/>
    <mergeCell ref="R69:V69"/>
    <mergeCell ref="W69:AA69"/>
    <mergeCell ref="AB69:AI69"/>
    <mergeCell ref="AJ69:AN69"/>
    <mergeCell ref="AO69:AZ69"/>
    <mergeCell ref="B67:I67"/>
    <mergeCell ref="J67:AZ67"/>
    <mergeCell ref="AJ57:AM57"/>
    <mergeCell ref="B60:E60"/>
    <mergeCell ref="F60:L60"/>
    <mergeCell ref="B61:E61"/>
  </mergeCells>
  <phoneticPr fontId="5"/>
  <conditionalFormatting sqref="C17:M36 P17:R36 AF35:AH37">
    <cfRule type="containsBlanks" dxfId="11" priority="2">
      <formula>LEN(TRIM(C17))=0</formula>
    </cfRule>
  </conditionalFormatting>
  <conditionalFormatting sqref="D42:AC44 AY42:BA44 M48:AP50 D55:AA57 AJ55:AM57">
    <cfRule type="containsBlanks" dxfId="10" priority="1">
      <formula>LEN(TRIM(D42))=0</formula>
    </cfRule>
  </conditionalFormatting>
  <conditionalFormatting sqref="F60:L62 Q61:W62">
    <cfRule type="containsBlanks" dxfId="9" priority="6">
      <formula>LEN(TRIM(F60))=0</formula>
    </cfRule>
  </conditionalFormatting>
  <conditionalFormatting sqref="G74:M75 R74:X75">
    <cfRule type="containsBlanks" dxfId="8" priority="4">
      <formula>LEN(TRIM(G74))=0</formula>
    </cfRule>
  </conditionalFormatting>
  <conditionalFormatting sqref="J67:AZ68 J70:AZ71">
    <cfRule type="containsBlanks" dxfId="7" priority="5">
      <formula>LEN(TRIM(J67))=0</formula>
    </cfRule>
  </conditionalFormatting>
  <conditionalFormatting sqref="AG2:AX6 F2:X7 AG7:AM8 AS7:AX8 AG9:AX10 T11:X12">
    <cfRule type="containsBlanks" dxfId="6" priority="3">
      <formula>LEN(TRIM(F2))=0</formula>
    </cfRule>
  </conditionalFormatting>
  <dataValidations count="4">
    <dataValidation type="list" allowBlank="1" showInputMessage="1" showErrorMessage="1" sqref="V42:Z44" xr:uid="{9B21F150-5B01-4564-830A-57EC4D8C087E}">
      <formula1>$BI$42:$BI$43</formula1>
    </dataValidation>
    <dataValidation type="list" allowBlank="1" showInputMessage="1" showErrorMessage="1" sqref="P17:R36" xr:uid="{50E7575F-0B81-4AEE-8A83-3EFF180EB377}">
      <formula1>$U$30:$U$32</formula1>
    </dataValidation>
    <dataValidation type="list" allowBlank="1" showInputMessage="1" showErrorMessage="1" sqref="T11:X11" xr:uid="{CA7CB9BB-9D7A-422A-9853-6DA6173D56C1}">
      <formula1>$BC$11:$BC$12</formula1>
    </dataValidation>
    <dataValidation type="list" allowBlank="1" showInputMessage="1" showErrorMessage="1" sqref="M48:V50" xr:uid="{EF190E47-A67F-4E55-9D66-A9F0D81F1BB3}">
      <formula1>$AZ$48:$AZ$50</formula1>
    </dataValidation>
  </dataValidations>
  <hyperlinks>
    <hyperlink ref="W48" r:id="rId1" xr:uid="{A5967E5C-61B9-4FFF-BA93-CEED050C32E0}"/>
    <hyperlink ref="AO70" r:id="rId2" xr:uid="{C8EA7237-8221-486A-BF46-96EA39620351}"/>
    <hyperlink ref="AO71" r:id="rId3" xr:uid="{8D864722-96A3-434B-90EB-350BC5A40D25}"/>
    <hyperlink ref="W48:AF48" r:id="rId4" display="http://XXY.co.jp" xr:uid="{4C76F929-7C1B-40CF-9774-25B7E296F840}"/>
  </hyperlinks>
  <pageMargins left="0.7" right="0.7" top="0.75" bottom="0.75" header="0.3" footer="0.3"/>
  <pageSetup paperSize="9" scale="88" orientation="landscape" r:id="rId5"/>
  <rowBreaks count="1" manualBreakCount="1">
    <brk id="38" max="57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BF76"/>
  <sheetViews>
    <sheetView view="pageBreakPreview" zoomScaleSheetLayoutView="10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26" width="2.625" style="2" customWidth="1"/>
    <col min="27" max="27" width="4.125" style="2" customWidth="1"/>
    <col min="28" max="28" width="5" style="2" customWidth="1"/>
    <col min="29" max="29" width="2.625" style="2" customWidth="1"/>
    <col min="30" max="30" width="3.375" style="2" customWidth="1"/>
    <col min="31" max="31" width="3.25" style="2" customWidth="1"/>
    <col min="32" max="32" width="3.375" style="2" customWidth="1"/>
    <col min="33" max="34" width="2.625" style="2" customWidth="1"/>
    <col min="35" max="35" width="4.25" style="2" customWidth="1"/>
    <col min="36" max="43" width="2.625" style="2" customWidth="1"/>
    <col min="44" max="44" width="3.375" style="2" customWidth="1"/>
    <col min="45" max="100" width="2.625" style="2" customWidth="1"/>
    <col min="101" max="101" width="9" style="2" customWidth="1"/>
    <col min="102" max="16384" width="9" style="2"/>
  </cols>
  <sheetData>
    <row r="2" spans="2:50">
      <c r="B2" s="122" t="s">
        <v>0</v>
      </c>
      <c r="C2" s="130"/>
      <c r="D2" s="130"/>
      <c r="E2" s="123"/>
      <c r="F2" s="213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5"/>
      <c r="AA2" s="72" t="s">
        <v>2</v>
      </c>
      <c r="AB2" s="72"/>
      <c r="AC2" s="72"/>
      <c r="AD2" s="72"/>
      <c r="AE2" s="72"/>
      <c r="AF2" s="7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</row>
    <row r="3" spans="2:50">
      <c r="B3" s="122" t="s">
        <v>3</v>
      </c>
      <c r="C3" s="130"/>
      <c r="D3" s="130"/>
      <c r="E3" s="123"/>
      <c r="F3" s="213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5"/>
      <c r="AA3" s="72" t="s">
        <v>5</v>
      </c>
      <c r="AB3" s="72"/>
      <c r="AC3" s="72"/>
      <c r="AD3" s="72"/>
      <c r="AE3" s="72" t="s">
        <v>6</v>
      </c>
      <c r="AF3" s="72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</row>
    <row r="4" spans="2:50">
      <c r="B4" s="122" t="s">
        <v>8</v>
      </c>
      <c r="C4" s="130"/>
      <c r="D4" s="130"/>
      <c r="E4" s="123"/>
      <c r="F4" s="221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AA4" s="72"/>
      <c r="AB4" s="72"/>
      <c r="AC4" s="72"/>
      <c r="AD4" s="72"/>
      <c r="AE4" s="72" t="s">
        <v>9</v>
      </c>
      <c r="AF4" s="72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</row>
    <row r="5" spans="2:50">
      <c r="B5" s="122" t="s">
        <v>6</v>
      </c>
      <c r="C5" s="130"/>
      <c r="D5" s="130"/>
      <c r="E5" s="123"/>
      <c r="F5" s="124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6"/>
      <c r="AA5" s="72" t="s">
        <v>11</v>
      </c>
      <c r="AB5" s="72"/>
      <c r="AC5" s="72"/>
      <c r="AD5" s="72"/>
      <c r="AE5" s="72" t="s">
        <v>12</v>
      </c>
      <c r="AF5" s="72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</row>
    <row r="6" spans="2:50">
      <c r="B6" s="131" t="s">
        <v>14</v>
      </c>
      <c r="C6" s="132"/>
      <c r="D6" s="132"/>
      <c r="E6" s="13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6"/>
      <c r="AA6" s="72"/>
      <c r="AB6" s="72"/>
      <c r="AC6" s="72"/>
      <c r="AD6" s="72"/>
      <c r="AE6" s="72" t="s">
        <v>9</v>
      </c>
      <c r="AF6" s="72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</row>
    <row r="7" spans="2:50">
      <c r="B7" s="72" t="s">
        <v>17</v>
      </c>
      <c r="C7" s="72"/>
      <c r="D7" s="72"/>
      <c r="E7" s="72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AA7" s="72" t="s">
        <v>19</v>
      </c>
      <c r="AB7" s="72"/>
      <c r="AC7" s="72"/>
      <c r="AD7" s="72"/>
      <c r="AE7" s="72"/>
      <c r="AF7" s="72"/>
      <c r="AG7" s="124"/>
      <c r="AH7" s="125"/>
      <c r="AI7" s="125"/>
      <c r="AJ7" s="125"/>
      <c r="AK7" s="125"/>
      <c r="AL7" s="125"/>
      <c r="AM7" s="126"/>
      <c r="AN7" s="122" t="s">
        <v>21</v>
      </c>
      <c r="AO7" s="130"/>
      <c r="AP7" s="130"/>
      <c r="AQ7" s="130"/>
      <c r="AR7" s="123"/>
      <c r="AS7" s="213"/>
      <c r="AT7" s="214"/>
      <c r="AU7" s="214"/>
      <c r="AV7" s="214"/>
      <c r="AW7" s="214"/>
      <c r="AX7" s="215"/>
    </row>
    <row r="8" spans="2:50">
      <c r="B8" s="2"/>
      <c r="AA8" s="72" t="s">
        <v>23</v>
      </c>
      <c r="AB8" s="72"/>
      <c r="AC8" s="72"/>
      <c r="AD8" s="72"/>
      <c r="AE8" s="72"/>
      <c r="AF8" s="72"/>
      <c r="AG8" s="124"/>
      <c r="AH8" s="125"/>
      <c r="AI8" s="125"/>
      <c r="AJ8" s="125"/>
      <c r="AK8" s="125"/>
      <c r="AL8" s="125"/>
      <c r="AM8" s="126"/>
      <c r="AN8" s="122" t="s">
        <v>25</v>
      </c>
      <c r="AO8" s="130"/>
      <c r="AP8" s="130"/>
      <c r="AQ8" s="130"/>
      <c r="AR8" s="123"/>
      <c r="AS8" s="213"/>
      <c r="AT8" s="214"/>
      <c r="AU8" s="214"/>
      <c r="AV8" s="214"/>
      <c r="AW8" s="214"/>
      <c r="AX8" s="215"/>
    </row>
    <row r="9" spans="2:50">
      <c r="AA9" s="72" t="s">
        <v>27</v>
      </c>
      <c r="AB9" s="72"/>
      <c r="AC9" s="72"/>
      <c r="AD9" s="72"/>
      <c r="AE9" s="72"/>
      <c r="AF9" s="72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</row>
    <row r="10" spans="2:50">
      <c r="AA10" s="72" t="s">
        <v>29</v>
      </c>
      <c r="AB10" s="72"/>
      <c r="AC10" s="72"/>
      <c r="AD10" s="72"/>
      <c r="AE10" s="72"/>
      <c r="AF10" s="122"/>
      <c r="AG10" s="208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</row>
    <row r="11" spans="2:50">
      <c r="B11" s="210" t="s">
        <v>31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1" t="s">
        <v>32</v>
      </c>
      <c r="U11" s="211"/>
      <c r="V11" s="211"/>
      <c r="W11" s="211"/>
      <c r="X11" s="211"/>
    </row>
    <row r="12" spans="2:50">
      <c r="B12" s="210" t="s">
        <v>34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2"/>
      <c r="U12" s="212"/>
      <c r="V12" s="212"/>
      <c r="W12" s="212"/>
      <c r="X12" s="212"/>
      <c r="Z12" s="57"/>
      <c r="AA12" s="124" t="s">
        <v>35</v>
      </c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216"/>
      <c r="AS12" s="217">
        <v>10000000</v>
      </c>
      <c r="AT12" s="218"/>
      <c r="AU12" s="218"/>
      <c r="AV12" s="218"/>
      <c r="AW12" s="218"/>
      <c r="AX12" s="219"/>
    </row>
    <row r="13" spans="2:50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>
      <c r="B14" s="58" t="s">
        <v>36</v>
      </c>
    </row>
    <row r="15" spans="2:50" ht="3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>
      <c r="B16" s="5"/>
      <c r="C16" s="205" t="s">
        <v>37</v>
      </c>
      <c r="D16" s="206"/>
      <c r="E16" s="207"/>
      <c r="F16" s="206" t="s">
        <v>38</v>
      </c>
      <c r="G16" s="206"/>
      <c r="H16" s="206"/>
      <c r="I16" s="207"/>
      <c r="J16" s="206" t="s">
        <v>39</v>
      </c>
      <c r="K16" s="206"/>
      <c r="L16" s="206"/>
      <c r="M16" s="207"/>
      <c r="N16" s="85" t="s">
        <v>40</v>
      </c>
      <c r="O16" s="84"/>
      <c r="P16" s="85" t="s">
        <v>41</v>
      </c>
      <c r="Q16" s="83"/>
      <c r="R16" s="86"/>
    </row>
    <row r="17" spans="2:29">
      <c r="B17" s="6">
        <v>1</v>
      </c>
      <c r="C17" s="189"/>
      <c r="D17" s="190"/>
      <c r="E17" s="191"/>
      <c r="F17" s="189"/>
      <c r="G17" s="190"/>
      <c r="H17" s="190"/>
      <c r="I17" s="191"/>
      <c r="J17" s="189"/>
      <c r="K17" s="190"/>
      <c r="L17" s="190"/>
      <c r="M17" s="191"/>
      <c r="N17" s="192" t="str">
        <f t="shared" ref="N17:N36" si="0">IF(F17="","",J17-F17+1)</f>
        <v/>
      </c>
      <c r="O17" s="193"/>
      <c r="P17" s="194"/>
      <c r="Q17" s="177"/>
      <c r="R17" s="181"/>
    </row>
    <row r="18" spans="2:29">
      <c r="B18" s="6">
        <v>2</v>
      </c>
      <c r="C18" s="189"/>
      <c r="D18" s="190"/>
      <c r="E18" s="191"/>
      <c r="F18" s="189"/>
      <c r="G18" s="190"/>
      <c r="H18" s="190"/>
      <c r="I18" s="191"/>
      <c r="J18" s="189"/>
      <c r="K18" s="190"/>
      <c r="L18" s="190"/>
      <c r="M18" s="191"/>
      <c r="N18" s="192" t="str">
        <f t="shared" si="0"/>
        <v/>
      </c>
      <c r="O18" s="193"/>
      <c r="P18" s="194"/>
      <c r="Q18" s="177"/>
      <c r="R18" s="181"/>
    </row>
    <row r="19" spans="2:29">
      <c r="B19" s="6">
        <v>3</v>
      </c>
      <c r="C19" s="189"/>
      <c r="D19" s="190"/>
      <c r="E19" s="191"/>
      <c r="F19" s="189"/>
      <c r="G19" s="190"/>
      <c r="H19" s="190"/>
      <c r="I19" s="191"/>
      <c r="J19" s="189"/>
      <c r="K19" s="190"/>
      <c r="L19" s="190"/>
      <c r="M19" s="191"/>
      <c r="N19" s="192" t="str">
        <f t="shared" si="0"/>
        <v/>
      </c>
      <c r="O19" s="193"/>
      <c r="P19" s="194"/>
      <c r="Q19" s="177"/>
      <c r="R19" s="181"/>
    </row>
    <row r="20" spans="2:29">
      <c r="B20" s="6">
        <v>4</v>
      </c>
      <c r="C20" s="189"/>
      <c r="D20" s="190"/>
      <c r="E20" s="191"/>
      <c r="F20" s="189"/>
      <c r="G20" s="190"/>
      <c r="H20" s="190"/>
      <c r="I20" s="191"/>
      <c r="J20" s="189"/>
      <c r="K20" s="190"/>
      <c r="L20" s="190"/>
      <c r="M20" s="191"/>
      <c r="N20" s="192" t="str">
        <f t="shared" si="0"/>
        <v/>
      </c>
      <c r="O20" s="193"/>
      <c r="P20" s="194"/>
      <c r="Q20" s="177"/>
      <c r="R20" s="181"/>
    </row>
    <row r="21" spans="2:29">
      <c r="B21" s="6">
        <v>5</v>
      </c>
      <c r="C21" s="189"/>
      <c r="D21" s="190"/>
      <c r="E21" s="191"/>
      <c r="F21" s="189"/>
      <c r="G21" s="190"/>
      <c r="H21" s="190"/>
      <c r="I21" s="191"/>
      <c r="J21" s="189"/>
      <c r="K21" s="190"/>
      <c r="L21" s="190"/>
      <c r="M21" s="191"/>
      <c r="N21" s="192" t="str">
        <f t="shared" si="0"/>
        <v/>
      </c>
      <c r="O21" s="193"/>
      <c r="P21" s="194"/>
      <c r="Q21" s="177"/>
      <c r="R21" s="181"/>
    </row>
    <row r="22" spans="2:29">
      <c r="B22" s="6">
        <v>6</v>
      </c>
      <c r="C22" s="189"/>
      <c r="D22" s="190"/>
      <c r="E22" s="191"/>
      <c r="F22" s="189"/>
      <c r="G22" s="190"/>
      <c r="H22" s="190"/>
      <c r="I22" s="191"/>
      <c r="J22" s="189"/>
      <c r="K22" s="190"/>
      <c r="L22" s="190"/>
      <c r="M22" s="191"/>
      <c r="N22" s="192" t="str">
        <f t="shared" si="0"/>
        <v/>
      </c>
      <c r="O22" s="193"/>
      <c r="P22" s="194"/>
      <c r="Q22" s="177"/>
      <c r="R22" s="181"/>
    </row>
    <row r="23" spans="2:29">
      <c r="B23" s="6">
        <v>7</v>
      </c>
      <c r="C23" s="189"/>
      <c r="D23" s="190"/>
      <c r="E23" s="191"/>
      <c r="F23" s="189"/>
      <c r="G23" s="190"/>
      <c r="H23" s="190"/>
      <c r="I23" s="191"/>
      <c r="J23" s="189"/>
      <c r="K23" s="190"/>
      <c r="L23" s="190"/>
      <c r="M23" s="191"/>
      <c r="N23" s="192" t="str">
        <f t="shared" si="0"/>
        <v/>
      </c>
      <c r="O23" s="193"/>
      <c r="P23" s="194"/>
      <c r="Q23" s="177"/>
      <c r="R23" s="181"/>
    </row>
    <row r="24" spans="2:29">
      <c r="B24" s="6">
        <v>8</v>
      </c>
      <c r="C24" s="189"/>
      <c r="D24" s="190"/>
      <c r="E24" s="191"/>
      <c r="F24" s="189"/>
      <c r="G24" s="190"/>
      <c r="H24" s="190"/>
      <c r="I24" s="191"/>
      <c r="J24" s="189"/>
      <c r="K24" s="190"/>
      <c r="L24" s="190"/>
      <c r="M24" s="191"/>
      <c r="N24" s="192" t="str">
        <f t="shared" si="0"/>
        <v/>
      </c>
      <c r="O24" s="193"/>
      <c r="P24" s="194"/>
      <c r="Q24" s="177"/>
      <c r="R24" s="181"/>
    </row>
    <row r="25" spans="2:29">
      <c r="B25" s="6">
        <v>9</v>
      </c>
      <c r="C25" s="189"/>
      <c r="D25" s="190"/>
      <c r="E25" s="191"/>
      <c r="F25" s="189"/>
      <c r="G25" s="190"/>
      <c r="H25" s="190"/>
      <c r="I25" s="191"/>
      <c r="J25" s="189"/>
      <c r="K25" s="190"/>
      <c r="L25" s="190"/>
      <c r="M25" s="191"/>
      <c r="N25" s="192" t="str">
        <f t="shared" si="0"/>
        <v/>
      </c>
      <c r="O25" s="193"/>
      <c r="P25" s="194"/>
      <c r="Q25" s="177"/>
      <c r="R25" s="181"/>
    </row>
    <row r="26" spans="2:29">
      <c r="B26" s="6">
        <v>10</v>
      </c>
      <c r="C26" s="189"/>
      <c r="D26" s="190"/>
      <c r="E26" s="191"/>
      <c r="F26" s="189"/>
      <c r="G26" s="190"/>
      <c r="H26" s="190"/>
      <c r="I26" s="191"/>
      <c r="J26" s="189"/>
      <c r="K26" s="190"/>
      <c r="L26" s="190"/>
      <c r="M26" s="191"/>
      <c r="N26" s="192" t="str">
        <f t="shared" si="0"/>
        <v/>
      </c>
      <c r="O26" s="193"/>
      <c r="P26" s="194"/>
      <c r="Q26" s="177"/>
      <c r="R26" s="181"/>
    </row>
    <row r="27" spans="2:29">
      <c r="B27" s="6">
        <v>11</v>
      </c>
      <c r="C27" s="189"/>
      <c r="D27" s="190"/>
      <c r="E27" s="191"/>
      <c r="F27" s="189"/>
      <c r="G27" s="190"/>
      <c r="H27" s="190"/>
      <c r="I27" s="191"/>
      <c r="J27" s="189"/>
      <c r="K27" s="190"/>
      <c r="L27" s="190"/>
      <c r="M27" s="191"/>
      <c r="N27" s="192" t="str">
        <f t="shared" si="0"/>
        <v/>
      </c>
      <c r="O27" s="193"/>
      <c r="P27" s="194"/>
      <c r="Q27" s="177"/>
      <c r="R27" s="181"/>
    </row>
    <row r="28" spans="2:29">
      <c r="B28" s="6">
        <v>12</v>
      </c>
      <c r="C28" s="189"/>
      <c r="D28" s="190"/>
      <c r="E28" s="191"/>
      <c r="F28" s="189"/>
      <c r="G28" s="190"/>
      <c r="H28" s="190"/>
      <c r="I28" s="191"/>
      <c r="J28" s="189"/>
      <c r="K28" s="190"/>
      <c r="L28" s="190"/>
      <c r="M28" s="191"/>
      <c r="N28" s="192" t="str">
        <f t="shared" si="0"/>
        <v/>
      </c>
      <c r="O28" s="193"/>
      <c r="P28" s="194"/>
      <c r="Q28" s="177"/>
      <c r="R28" s="181"/>
    </row>
    <row r="29" spans="2:29">
      <c r="B29" s="6">
        <v>13</v>
      </c>
      <c r="C29" s="189"/>
      <c r="D29" s="190"/>
      <c r="E29" s="191"/>
      <c r="F29" s="189"/>
      <c r="G29" s="190"/>
      <c r="H29" s="190"/>
      <c r="I29" s="191"/>
      <c r="J29" s="189"/>
      <c r="K29" s="190"/>
      <c r="L29" s="190"/>
      <c r="M29" s="191"/>
      <c r="N29" s="192" t="str">
        <f t="shared" si="0"/>
        <v/>
      </c>
      <c r="O29" s="193"/>
      <c r="P29" s="194"/>
      <c r="Q29" s="177"/>
      <c r="R29" s="181"/>
      <c r="U29" s="72" t="s">
        <v>41</v>
      </c>
      <c r="V29" s="72"/>
      <c r="W29" s="72"/>
      <c r="X29" s="72" t="s">
        <v>49</v>
      </c>
      <c r="Y29" s="72"/>
      <c r="Z29" s="72"/>
      <c r="AA29" s="72" t="s">
        <v>50</v>
      </c>
      <c r="AB29" s="72"/>
      <c r="AC29" s="72"/>
    </row>
    <row r="30" spans="2:29">
      <c r="B30" s="6">
        <v>14</v>
      </c>
      <c r="C30" s="189"/>
      <c r="D30" s="190"/>
      <c r="E30" s="191"/>
      <c r="F30" s="189"/>
      <c r="G30" s="190"/>
      <c r="H30" s="190"/>
      <c r="I30" s="191"/>
      <c r="J30" s="189"/>
      <c r="K30" s="190"/>
      <c r="L30" s="190"/>
      <c r="M30" s="191"/>
      <c r="N30" s="192" t="str">
        <f t="shared" si="0"/>
        <v/>
      </c>
      <c r="O30" s="193"/>
      <c r="P30" s="194"/>
      <c r="Q30" s="177"/>
      <c r="R30" s="181"/>
      <c r="U30" s="122" t="s">
        <v>43</v>
      </c>
      <c r="V30" s="130"/>
      <c r="W30" s="123"/>
      <c r="X30" s="204">
        <f>COUNTIF(P17:R36,"脳損傷")</f>
        <v>0</v>
      </c>
      <c r="Y30" s="204"/>
      <c r="Z30" s="204"/>
      <c r="AA30" s="204">
        <f ca="1">SUMIF(P17:R36,"脳損傷",N17:O36)</f>
        <v>0</v>
      </c>
      <c r="AB30" s="204"/>
      <c r="AC30" s="204"/>
    </row>
    <row r="31" spans="2:29">
      <c r="B31" s="6">
        <v>15</v>
      </c>
      <c r="C31" s="189"/>
      <c r="D31" s="190"/>
      <c r="E31" s="191"/>
      <c r="F31" s="189"/>
      <c r="G31" s="190"/>
      <c r="H31" s="190"/>
      <c r="I31" s="191"/>
      <c r="J31" s="189"/>
      <c r="K31" s="190"/>
      <c r="L31" s="190"/>
      <c r="M31" s="191"/>
      <c r="N31" s="192" t="str">
        <f t="shared" si="0"/>
        <v/>
      </c>
      <c r="O31" s="193"/>
      <c r="P31" s="194"/>
      <c r="Q31" s="177"/>
      <c r="R31" s="181"/>
      <c r="U31" s="122" t="s">
        <v>46</v>
      </c>
      <c r="V31" s="130"/>
      <c r="W31" s="123"/>
      <c r="X31" s="204">
        <f>COUNTIF(P17:R36,"脊髄損傷")</f>
        <v>0</v>
      </c>
      <c r="Y31" s="204"/>
      <c r="Z31" s="204"/>
      <c r="AA31" s="204">
        <f ca="1">SUMIF(P17:R36,"脊髄損傷",N17:O36)</f>
        <v>0</v>
      </c>
      <c r="AB31" s="204"/>
      <c r="AC31" s="204"/>
    </row>
    <row r="32" spans="2:29">
      <c r="B32" s="6">
        <v>16</v>
      </c>
      <c r="C32" s="189"/>
      <c r="D32" s="190"/>
      <c r="E32" s="191"/>
      <c r="F32" s="189"/>
      <c r="G32" s="190"/>
      <c r="H32" s="190"/>
      <c r="I32" s="191"/>
      <c r="J32" s="189"/>
      <c r="K32" s="190"/>
      <c r="L32" s="190"/>
      <c r="M32" s="191"/>
      <c r="N32" s="192" t="str">
        <f t="shared" si="0"/>
        <v/>
      </c>
      <c r="O32" s="193"/>
      <c r="P32" s="194"/>
      <c r="Q32" s="177"/>
      <c r="R32" s="181"/>
      <c r="U32" s="122" t="s">
        <v>51</v>
      </c>
      <c r="V32" s="130"/>
      <c r="W32" s="123"/>
      <c r="X32" s="204">
        <f>COUNTIF(P17:R36,"その他")</f>
        <v>0</v>
      </c>
      <c r="Y32" s="204"/>
      <c r="Z32" s="204"/>
      <c r="AA32" s="204">
        <f ca="1">SUMIF(P17:R36,"その他",N17:O36)</f>
        <v>0</v>
      </c>
      <c r="AB32" s="204"/>
      <c r="AC32" s="204"/>
    </row>
    <row r="33" spans="2:58">
      <c r="B33" s="6">
        <v>17</v>
      </c>
      <c r="C33" s="189"/>
      <c r="D33" s="190"/>
      <c r="E33" s="191"/>
      <c r="F33" s="189"/>
      <c r="G33" s="190"/>
      <c r="H33" s="190"/>
      <c r="I33" s="191"/>
      <c r="J33" s="189"/>
      <c r="K33" s="190"/>
      <c r="L33" s="190"/>
      <c r="M33" s="191"/>
      <c r="N33" s="192" t="str">
        <f t="shared" si="0"/>
        <v/>
      </c>
      <c r="O33" s="193"/>
      <c r="P33" s="194"/>
      <c r="Q33" s="177"/>
      <c r="R33" s="181"/>
    </row>
    <row r="34" spans="2:58">
      <c r="B34" s="6">
        <v>18</v>
      </c>
      <c r="C34" s="189"/>
      <c r="D34" s="190"/>
      <c r="E34" s="191"/>
      <c r="F34" s="189"/>
      <c r="G34" s="190"/>
      <c r="H34" s="190"/>
      <c r="I34" s="191"/>
      <c r="J34" s="189"/>
      <c r="K34" s="190"/>
      <c r="L34" s="190"/>
      <c r="M34" s="191"/>
      <c r="N34" s="192" t="str">
        <f t="shared" si="0"/>
        <v/>
      </c>
      <c r="O34" s="193"/>
      <c r="P34" s="194"/>
      <c r="Q34" s="177"/>
      <c r="R34" s="181"/>
      <c r="U34" s="66" t="s">
        <v>52</v>
      </c>
      <c r="V34" s="67"/>
      <c r="W34" s="67"/>
      <c r="X34" s="67"/>
      <c r="Y34" s="67"/>
      <c r="Z34" s="67"/>
      <c r="AA34" s="67"/>
      <c r="AB34" s="68"/>
      <c r="AC34" s="184" t="s">
        <v>53</v>
      </c>
      <c r="AD34" s="185"/>
      <c r="AE34" s="186"/>
      <c r="AF34" s="187">
        <f>SUM(AF35:AH37)</f>
        <v>0</v>
      </c>
      <c r="AG34" s="187"/>
      <c r="AH34" s="187"/>
      <c r="AI34" s="185" t="s">
        <v>54</v>
      </c>
      <c r="AJ34" s="185"/>
      <c r="AK34" s="188"/>
    </row>
    <row r="35" spans="2:58">
      <c r="B35" s="6">
        <v>19</v>
      </c>
      <c r="C35" s="189"/>
      <c r="D35" s="190"/>
      <c r="E35" s="191"/>
      <c r="F35" s="189"/>
      <c r="G35" s="190"/>
      <c r="H35" s="190"/>
      <c r="I35" s="191"/>
      <c r="J35" s="189"/>
      <c r="K35" s="190"/>
      <c r="L35" s="190"/>
      <c r="M35" s="191"/>
      <c r="N35" s="192" t="str">
        <f t="shared" si="0"/>
        <v/>
      </c>
      <c r="O35" s="193"/>
      <c r="P35" s="194"/>
      <c r="Q35" s="177"/>
      <c r="R35" s="181"/>
      <c r="U35" s="69"/>
      <c r="V35" s="70"/>
      <c r="W35" s="70"/>
      <c r="X35" s="70"/>
      <c r="Y35" s="70"/>
      <c r="Z35" s="70"/>
      <c r="AA35" s="70"/>
      <c r="AB35" s="71"/>
      <c r="AC35" s="195" t="s">
        <v>55</v>
      </c>
      <c r="AD35" s="196"/>
      <c r="AE35" s="197"/>
      <c r="AF35" s="198"/>
      <c r="AG35" s="198"/>
      <c r="AH35" s="198"/>
      <c r="AI35" s="196" t="s">
        <v>54</v>
      </c>
      <c r="AJ35" s="196"/>
      <c r="AK35" s="199"/>
    </row>
    <row r="36" spans="2:58">
      <c r="B36" s="7">
        <v>20</v>
      </c>
      <c r="C36" s="165"/>
      <c r="D36" s="166"/>
      <c r="E36" s="167"/>
      <c r="F36" s="168"/>
      <c r="G36" s="169"/>
      <c r="H36" s="169"/>
      <c r="I36" s="170"/>
      <c r="J36" s="168"/>
      <c r="K36" s="169"/>
      <c r="L36" s="169"/>
      <c r="M36" s="170"/>
      <c r="N36" s="171" t="str">
        <f t="shared" si="0"/>
        <v/>
      </c>
      <c r="O36" s="172"/>
      <c r="P36" s="173"/>
      <c r="Q36" s="174"/>
      <c r="R36" s="175"/>
      <c r="U36" s="3"/>
      <c r="AC36" s="176" t="s">
        <v>56</v>
      </c>
      <c r="AD36" s="177"/>
      <c r="AE36" s="178"/>
      <c r="AF36" s="180"/>
      <c r="AG36" s="180"/>
      <c r="AH36" s="180"/>
      <c r="AI36" s="177" t="s">
        <v>54</v>
      </c>
      <c r="AJ36" s="177"/>
      <c r="AK36" s="181"/>
    </row>
    <row r="37" spans="2:58">
      <c r="B37" s="7" t="s">
        <v>57</v>
      </c>
      <c r="C37" s="200">
        <f>COUNTA(C17:E36)</f>
        <v>0</v>
      </c>
      <c r="D37" s="201"/>
      <c r="E37" s="202"/>
      <c r="F37" s="200"/>
      <c r="G37" s="201"/>
      <c r="H37" s="201"/>
      <c r="I37" s="202"/>
      <c r="J37" s="200"/>
      <c r="K37" s="201"/>
      <c r="L37" s="201"/>
      <c r="M37" s="202"/>
      <c r="N37" s="159">
        <f>SUM(N17:O36)</f>
        <v>0</v>
      </c>
      <c r="O37" s="203"/>
      <c r="P37" s="159"/>
      <c r="Q37" s="160"/>
      <c r="R37" s="161"/>
      <c r="AC37" s="162" t="s">
        <v>51</v>
      </c>
      <c r="AD37" s="163"/>
      <c r="AE37" s="164"/>
      <c r="AF37" s="182"/>
      <c r="AG37" s="182"/>
      <c r="AH37" s="182"/>
      <c r="AI37" s="163" t="s">
        <v>54</v>
      </c>
      <c r="AJ37" s="163"/>
      <c r="AK37" s="183"/>
    </row>
    <row r="38" spans="2:58">
      <c r="B38" s="8"/>
      <c r="C38" s="9"/>
      <c r="D38" s="8"/>
      <c r="E38" s="9"/>
      <c r="F38" s="8"/>
      <c r="G38" s="9"/>
      <c r="H38" s="8"/>
      <c r="I38" s="9"/>
      <c r="J38" s="8"/>
      <c r="K38" s="9"/>
      <c r="L38" s="8"/>
      <c r="M38" s="9"/>
      <c r="N38" s="8"/>
      <c r="O38" s="9"/>
      <c r="P38" s="8"/>
      <c r="Q38" s="9"/>
      <c r="R38" s="8"/>
      <c r="S38" s="9"/>
      <c r="T38" s="8"/>
      <c r="U38" s="9"/>
      <c r="V38" s="8"/>
      <c r="W38" s="9"/>
      <c r="X38" s="8"/>
      <c r="Y38" s="9"/>
      <c r="Z38" s="8"/>
      <c r="AA38" s="9"/>
      <c r="AB38" s="8"/>
      <c r="AC38" s="9"/>
      <c r="AD38" s="8"/>
      <c r="AE38" s="9"/>
      <c r="AF38" s="8"/>
      <c r="AG38" s="9"/>
      <c r="AH38" s="8"/>
      <c r="AI38" s="9"/>
      <c r="AJ38" s="8"/>
      <c r="AK38" s="9"/>
      <c r="AL38" s="8"/>
      <c r="AM38" s="9"/>
      <c r="AN38" s="8"/>
      <c r="AO38" s="9"/>
      <c r="AP38" s="8"/>
      <c r="AQ38" s="9"/>
      <c r="AR38" s="8"/>
      <c r="AS38" s="9"/>
      <c r="AT38" s="8"/>
      <c r="AU38" s="9"/>
      <c r="AV38" s="8"/>
      <c r="AW38" s="9"/>
      <c r="AX38" s="8"/>
      <c r="AY38" s="9"/>
      <c r="AZ38" s="8"/>
      <c r="BA38" s="9"/>
      <c r="BB38" s="8"/>
      <c r="BC38" s="9"/>
      <c r="BD38" s="8"/>
      <c r="BE38" s="9"/>
      <c r="BF38" s="8"/>
    </row>
    <row r="39" spans="2:58">
      <c r="B39" s="58" t="s">
        <v>58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2:58">
      <c r="B40" s="60"/>
      <c r="C40" s="137" t="s">
        <v>59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79"/>
      <c r="AA40" s="122" t="s">
        <v>60</v>
      </c>
      <c r="AB40" s="130"/>
      <c r="AC40" s="130"/>
      <c r="AD40" s="130"/>
      <c r="AE40" s="130"/>
      <c r="AF40" s="123"/>
      <c r="AG40" s="122" t="s">
        <v>61</v>
      </c>
      <c r="AH40" s="130"/>
      <c r="AI40" s="130"/>
      <c r="AJ40" s="130"/>
      <c r="AK40" s="130"/>
      <c r="AL40" s="123"/>
      <c r="AM40" s="122" t="s">
        <v>62</v>
      </c>
      <c r="AN40" s="130"/>
      <c r="AO40" s="130"/>
      <c r="AP40" s="130"/>
      <c r="AQ40" s="130"/>
      <c r="AR40" s="123"/>
      <c r="AS40" s="122" t="s">
        <v>63</v>
      </c>
      <c r="AT40" s="130"/>
      <c r="AU40" s="130"/>
      <c r="AV40" s="130"/>
      <c r="AW40" s="130"/>
      <c r="AX40" s="123"/>
    </row>
    <row r="41" spans="2:58">
      <c r="B41" s="122" t="s">
        <v>64</v>
      </c>
      <c r="C41" s="123"/>
      <c r="D41" s="122" t="s">
        <v>65</v>
      </c>
      <c r="E41" s="130"/>
      <c r="F41" s="130"/>
      <c r="G41" s="130"/>
      <c r="H41" s="130"/>
      <c r="I41" s="130"/>
      <c r="J41" s="130"/>
      <c r="K41" s="130"/>
      <c r="L41" s="123"/>
      <c r="M41" s="131" t="s">
        <v>66</v>
      </c>
      <c r="N41" s="132"/>
      <c r="O41" s="132"/>
      <c r="P41" s="132"/>
      <c r="Q41" s="133"/>
      <c r="R41" s="122" t="s">
        <v>67</v>
      </c>
      <c r="S41" s="123"/>
      <c r="T41" s="122" t="s">
        <v>68</v>
      </c>
      <c r="U41" s="123"/>
      <c r="V41" s="122" t="s">
        <v>69</v>
      </c>
      <c r="W41" s="130"/>
      <c r="X41" s="130"/>
      <c r="Y41" s="130"/>
      <c r="Z41" s="123"/>
      <c r="AA41" s="122" t="s">
        <v>70</v>
      </c>
      <c r="AB41" s="130"/>
      <c r="AC41" s="123"/>
      <c r="AD41" s="122" t="s">
        <v>71</v>
      </c>
      <c r="AE41" s="130"/>
      <c r="AF41" s="123"/>
      <c r="AG41" s="122" t="s">
        <v>70</v>
      </c>
      <c r="AH41" s="130"/>
      <c r="AI41" s="123"/>
      <c r="AJ41" s="122" t="s">
        <v>71</v>
      </c>
      <c r="AK41" s="130"/>
      <c r="AL41" s="123"/>
      <c r="AM41" s="122" t="s">
        <v>70</v>
      </c>
      <c r="AN41" s="130"/>
      <c r="AO41" s="123"/>
      <c r="AP41" s="122" t="s">
        <v>71</v>
      </c>
      <c r="AQ41" s="130"/>
      <c r="AR41" s="123"/>
      <c r="AS41" s="122" t="s">
        <v>70</v>
      </c>
      <c r="AT41" s="130"/>
      <c r="AU41" s="123"/>
      <c r="AV41" s="122" t="s">
        <v>71</v>
      </c>
      <c r="AW41" s="130"/>
      <c r="AX41" s="123"/>
      <c r="AY41" s="122" t="s">
        <v>72</v>
      </c>
      <c r="AZ41" s="130"/>
      <c r="BA41" s="123"/>
      <c r="BB41" s="122" t="s">
        <v>73</v>
      </c>
      <c r="BC41" s="130"/>
      <c r="BD41" s="123"/>
      <c r="BE41" s="72" t="s">
        <v>68</v>
      </c>
      <c r="BF41" s="72"/>
    </row>
    <row r="42" spans="2:58">
      <c r="B42" s="122">
        <v>1</v>
      </c>
      <c r="C42" s="123"/>
      <c r="D42" s="154"/>
      <c r="E42" s="155"/>
      <c r="F42" s="155"/>
      <c r="G42" s="155"/>
      <c r="H42" s="155"/>
      <c r="I42" s="155"/>
      <c r="J42" s="155"/>
      <c r="K42" s="155"/>
      <c r="L42" s="156"/>
      <c r="M42" s="131"/>
      <c r="N42" s="132"/>
      <c r="O42" s="132"/>
      <c r="P42" s="132"/>
      <c r="Q42" s="133"/>
      <c r="R42" s="157"/>
      <c r="S42" s="158"/>
      <c r="T42" s="122"/>
      <c r="U42" s="123"/>
      <c r="V42" s="122"/>
      <c r="W42" s="130"/>
      <c r="X42" s="130"/>
      <c r="Y42" s="130"/>
      <c r="Z42" s="123"/>
      <c r="AA42" s="138"/>
      <c r="AB42" s="139"/>
      <c r="AC42" s="140"/>
      <c r="AD42" s="141">
        <f>AA42*R42</f>
        <v>0</v>
      </c>
      <c r="AE42" s="142"/>
      <c r="AF42" s="143"/>
      <c r="AG42" s="141">
        <f>AA42*10/100</f>
        <v>0</v>
      </c>
      <c r="AH42" s="142"/>
      <c r="AI42" s="143"/>
      <c r="AJ42" s="141">
        <f>AD42*10/100</f>
        <v>0</v>
      </c>
      <c r="AK42" s="142"/>
      <c r="AL42" s="143"/>
      <c r="AM42" s="141">
        <f>AA42+AG42</f>
        <v>0</v>
      </c>
      <c r="AN42" s="142"/>
      <c r="AO42" s="143"/>
      <c r="AP42" s="141">
        <f>AD42+AJ42</f>
        <v>0</v>
      </c>
      <c r="AQ42" s="142"/>
      <c r="AR42" s="143"/>
      <c r="AS42" s="147">
        <f>IF($T$11="税込み",AM42,AA42)</f>
        <v>0</v>
      </c>
      <c r="AT42" s="148"/>
      <c r="AU42" s="149"/>
      <c r="AV42" s="147">
        <f>IF($T$11="税込み",AP42,AD42)</f>
        <v>0</v>
      </c>
      <c r="AW42" s="148"/>
      <c r="AX42" s="149"/>
      <c r="AY42" s="127"/>
      <c r="AZ42" s="128"/>
      <c r="BA42" s="129"/>
      <c r="BB42" s="150" t="str">
        <f>IF(AY42="","",AY42)</f>
        <v/>
      </c>
      <c r="BC42" s="151"/>
      <c r="BD42" s="152"/>
      <c r="BE42" s="153" t="str">
        <f>IF(T42="式",R42&amp;T42,R42&amp;T42)</f>
        <v/>
      </c>
      <c r="BF42" s="153"/>
    </row>
    <row r="43" spans="2:58">
      <c r="B43" s="122">
        <v>2</v>
      </c>
      <c r="C43" s="123"/>
      <c r="D43" s="154"/>
      <c r="E43" s="155"/>
      <c r="F43" s="155"/>
      <c r="G43" s="155"/>
      <c r="H43" s="155"/>
      <c r="I43" s="155"/>
      <c r="J43" s="155"/>
      <c r="K43" s="155"/>
      <c r="L43" s="156"/>
      <c r="M43" s="131"/>
      <c r="N43" s="132"/>
      <c r="O43" s="132"/>
      <c r="P43" s="132"/>
      <c r="Q43" s="133"/>
      <c r="R43" s="157"/>
      <c r="S43" s="158"/>
      <c r="T43" s="122"/>
      <c r="U43" s="123"/>
      <c r="V43" s="122"/>
      <c r="W43" s="130"/>
      <c r="X43" s="130"/>
      <c r="Y43" s="130"/>
      <c r="Z43" s="123"/>
      <c r="AA43" s="138"/>
      <c r="AB43" s="139"/>
      <c r="AC43" s="140"/>
      <c r="AD43" s="141">
        <f>AA43*R43</f>
        <v>0</v>
      </c>
      <c r="AE43" s="142"/>
      <c r="AF43" s="143"/>
      <c r="AG43" s="141">
        <f>AA43*10/100</f>
        <v>0</v>
      </c>
      <c r="AH43" s="142"/>
      <c r="AI43" s="143"/>
      <c r="AJ43" s="141">
        <f>AD43*10/100</f>
        <v>0</v>
      </c>
      <c r="AK43" s="142"/>
      <c r="AL43" s="143"/>
      <c r="AM43" s="141">
        <f>AA43+AG43</f>
        <v>0</v>
      </c>
      <c r="AN43" s="142"/>
      <c r="AO43" s="143"/>
      <c r="AP43" s="141">
        <f>AD43+AJ43</f>
        <v>0</v>
      </c>
      <c r="AQ43" s="142"/>
      <c r="AR43" s="143"/>
      <c r="AS43" s="147">
        <f>IF($T$11="税込み",AM43,AA43)</f>
        <v>0</v>
      </c>
      <c r="AT43" s="148"/>
      <c r="AU43" s="149"/>
      <c r="AV43" s="147">
        <f>IF($T$11="税込み",AP43,AD43)</f>
        <v>0</v>
      </c>
      <c r="AW43" s="148"/>
      <c r="AX43" s="149"/>
      <c r="AY43" s="127"/>
      <c r="AZ43" s="128"/>
      <c r="BA43" s="129"/>
      <c r="BB43" s="150" t="str">
        <f>IF(AY43="","",AY43)</f>
        <v/>
      </c>
      <c r="BC43" s="151"/>
      <c r="BD43" s="152"/>
      <c r="BE43" s="153" t="str">
        <f>IF(T43="式",R43&amp;T43,R43&amp;T43)</f>
        <v/>
      </c>
      <c r="BF43" s="153"/>
    </row>
    <row r="44" spans="2:58">
      <c r="B44" s="122">
        <v>3</v>
      </c>
      <c r="C44" s="123"/>
      <c r="D44" s="154"/>
      <c r="E44" s="155"/>
      <c r="F44" s="155"/>
      <c r="G44" s="155"/>
      <c r="H44" s="155"/>
      <c r="I44" s="155"/>
      <c r="J44" s="155"/>
      <c r="K44" s="155"/>
      <c r="L44" s="156"/>
      <c r="M44" s="131"/>
      <c r="N44" s="132"/>
      <c r="O44" s="132"/>
      <c r="P44" s="132"/>
      <c r="Q44" s="133"/>
      <c r="R44" s="157"/>
      <c r="S44" s="158"/>
      <c r="T44" s="122"/>
      <c r="U44" s="123"/>
      <c r="V44" s="122"/>
      <c r="W44" s="130"/>
      <c r="X44" s="130"/>
      <c r="Y44" s="130"/>
      <c r="Z44" s="123"/>
      <c r="AA44" s="138"/>
      <c r="AB44" s="139"/>
      <c r="AC44" s="140"/>
      <c r="AD44" s="141">
        <f>AA44*R44</f>
        <v>0</v>
      </c>
      <c r="AE44" s="142"/>
      <c r="AF44" s="143"/>
      <c r="AG44" s="141">
        <f>AA44*10/100</f>
        <v>0</v>
      </c>
      <c r="AH44" s="142"/>
      <c r="AI44" s="143"/>
      <c r="AJ44" s="141">
        <f>AD44*10/100</f>
        <v>0</v>
      </c>
      <c r="AK44" s="142"/>
      <c r="AL44" s="143"/>
      <c r="AM44" s="141">
        <f>AA44+AG44</f>
        <v>0</v>
      </c>
      <c r="AN44" s="142"/>
      <c r="AO44" s="143"/>
      <c r="AP44" s="141">
        <f>AD44+AJ44</f>
        <v>0</v>
      </c>
      <c r="AQ44" s="142"/>
      <c r="AR44" s="143"/>
      <c r="AS44" s="147">
        <f>IF($T$11="税込み",AM44,AA44)</f>
        <v>0</v>
      </c>
      <c r="AT44" s="148"/>
      <c r="AU44" s="149"/>
      <c r="AV44" s="147">
        <f>IF($T$11="税込み",AP44,AD44)</f>
        <v>0</v>
      </c>
      <c r="AW44" s="148"/>
      <c r="AX44" s="149"/>
      <c r="AY44" s="127"/>
      <c r="AZ44" s="128"/>
      <c r="BA44" s="129"/>
      <c r="BB44" s="150" t="str">
        <f>IF(AY44="","",AY44)</f>
        <v/>
      </c>
      <c r="BC44" s="151"/>
      <c r="BD44" s="152"/>
      <c r="BE44" s="153" t="str">
        <f>IF(T44="式",R44&amp;T44,R44&amp;T44)</f>
        <v/>
      </c>
      <c r="BF44" s="153"/>
    </row>
    <row r="45" spans="2:58" ht="5.25" customHeight="1"/>
    <row r="46" spans="2:58">
      <c r="B46" s="4"/>
      <c r="C46" s="137" t="s">
        <v>83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</row>
    <row r="47" spans="2:58">
      <c r="B47" s="122" t="s">
        <v>64</v>
      </c>
      <c r="C47" s="123"/>
      <c r="D47" s="122" t="s">
        <v>65</v>
      </c>
      <c r="E47" s="130"/>
      <c r="F47" s="130"/>
      <c r="G47" s="130"/>
      <c r="H47" s="130"/>
      <c r="I47" s="130"/>
      <c r="J47" s="130"/>
      <c r="K47" s="130"/>
      <c r="L47" s="123"/>
      <c r="M47" s="122" t="s">
        <v>84</v>
      </c>
      <c r="N47" s="130"/>
      <c r="O47" s="130"/>
      <c r="P47" s="130"/>
      <c r="Q47" s="130"/>
      <c r="R47" s="130"/>
      <c r="S47" s="130"/>
      <c r="T47" s="130"/>
      <c r="U47" s="130"/>
      <c r="V47" s="123"/>
      <c r="W47" s="224" t="s">
        <v>85</v>
      </c>
      <c r="X47" s="225"/>
      <c r="Y47" s="225"/>
      <c r="Z47" s="225"/>
      <c r="AA47" s="225"/>
      <c r="AB47" s="225"/>
      <c r="AC47" s="225"/>
      <c r="AD47" s="225"/>
      <c r="AE47" s="225"/>
      <c r="AF47" s="226"/>
      <c r="AG47" s="122" t="s">
        <v>86</v>
      </c>
      <c r="AH47" s="130"/>
      <c r="AI47" s="130"/>
      <c r="AJ47" s="130"/>
      <c r="AK47" s="130"/>
      <c r="AL47" s="130"/>
      <c r="AM47" s="130"/>
      <c r="AN47" s="130"/>
      <c r="AO47" s="130"/>
      <c r="AP47" s="123"/>
    </row>
    <row r="48" spans="2:58">
      <c r="B48" s="122">
        <v>1</v>
      </c>
      <c r="C48" s="123"/>
      <c r="D48" s="134" t="str">
        <f>IF(D42="","",D42)</f>
        <v/>
      </c>
      <c r="E48" s="135"/>
      <c r="F48" s="135"/>
      <c r="G48" s="135"/>
      <c r="H48" s="135"/>
      <c r="I48" s="135"/>
      <c r="J48" s="135"/>
      <c r="K48" s="135"/>
      <c r="L48" s="136"/>
      <c r="M48" s="122"/>
      <c r="N48" s="130"/>
      <c r="O48" s="130"/>
      <c r="P48" s="130"/>
      <c r="Q48" s="130"/>
      <c r="R48" s="130"/>
      <c r="S48" s="130"/>
      <c r="T48" s="130"/>
      <c r="U48" s="130"/>
      <c r="V48" s="130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130"/>
      <c r="AH48" s="130"/>
      <c r="AI48" s="130"/>
      <c r="AJ48" s="130"/>
      <c r="AK48" s="130"/>
      <c r="AL48" s="130"/>
      <c r="AM48" s="130"/>
      <c r="AN48" s="130"/>
      <c r="AO48" s="130"/>
      <c r="AP48" s="123"/>
    </row>
    <row r="49" spans="2:42">
      <c r="B49" s="122">
        <v>2</v>
      </c>
      <c r="C49" s="123"/>
      <c r="D49" s="134" t="str">
        <f t="shared" ref="D49:D50" si="1">IF(D43="","",D43)</f>
        <v/>
      </c>
      <c r="E49" s="135"/>
      <c r="F49" s="135"/>
      <c r="G49" s="135"/>
      <c r="H49" s="135"/>
      <c r="I49" s="135"/>
      <c r="J49" s="135"/>
      <c r="K49" s="135"/>
      <c r="L49" s="136"/>
      <c r="M49" s="122"/>
      <c r="N49" s="130"/>
      <c r="O49" s="130"/>
      <c r="P49" s="130"/>
      <c r="Q49" s="130"/>
      <c r="R49" s="130"/>
      <c r="S49" s="130"/>
      <c r="T49" s="130"/>
      <c r="U49" s="130"/>
      <c r="V49" s="130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130"/>
      <c r="AH49" s="130"/>
      <c r="AI49" s="130"/>
      <c r="AJ49" s="130"/>
      <c r="AK49" s="130"/>
      <c r="AL49" s="130"/>
      <c r="AM49" s="130"/>
      <c r="AN49" s="130"/>
      <c r="AO49" s="130"/>
      <c r="AP49" s="123"/>
    </row>
    <row r="50" spans="2:42">
      <c r="B50" s="122">
        <v>3</v>
      </c>
      <c r="C50" s="123"/>
      <c r="D50" s="134" t="str">
        <f t="shared" si="1"/>
        <v/>
      </c>
      <c r="E50" s="135"/>
      <c r="F50" s="135"/>
      <c r="G50" s="135"/>
      <c r="H50" s="135"/>
      <c r="I50" s="135"/>
      <c r="J50" s="135"/>
      <c r="K50" s="135"/>
      <c r="L50" s="136"/>
      <c r="M50" s="122"/>
      <c r="N50" s="130"/>
      <c r="O50" s="130"/>
      <c r="P50" s="130"/>
      <c r="Q50" s="130"/>
      <c r="R50" s="130"/>
      <c r="S50" s="130"/>
      <c r="T50" s="130"/>
      <c r="U50" s="130"/>
      <c r="V50" s="130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130"/>
      <c r="AH50" s="130"/>
      <c r="AI50" s="130"/>
      <c r="AJ50" s="130"/>
      <c r="AK50" s="130"/>
      <c r="AL50" s="130"/>
      <c r="AM50" s="130"/>
      <c r="AN50" s="130"/>
      <c r="AO50" s="130"/>
      <c r="AP50" s="123"/>
    </row>
    <row r="51" spans="2:42" ht="5.25" customHeight="1"/>
    <row r="52" spans="2:42">
      <c r="C52" s="59" t="s">
        <v>93</v>
      </c>
    </row>
    <row r="53" spans="2:42">
      <c r="N53" s="122" t="s">
        <v>94</v>
      </c>
      <c r="O53" s="130"/>
      <c r="P53" s="130"/>
      <c r="Q53" s="130"/>
      <c r="R53" s="130"/>
      <c r="S53" s="123"/>
      <c r="T53" s="122" t="s">
        <v>95</v>
      </c>
      <c r="U53" s="130"/>
      <c r="V53" s="130"/>
      <c r="W53" s="123"/>
    </row>
    <row r="54" spans="2:42">
      <c r="B54" s="122" t="s">
        <v>64</v>
      </c>
      <c r="C54" s="123"/>
      <c r="D54" s="122" t="s">
        <v>65</v>
      </c>
      <c r="E54" s="130"/>
      <c r="F54" s="130"/>
      <c r="G54" s="130"/>
      <c r="H54" s="130"/>
      <c r="I54" s="130"/>
      <c r="J54" s="130"/>
      <c r="K54" s="130"/>
      <c r="L54" s="130"/>
      <c r="M54" s="123"/>
      <c r="N54" s="122" t="s">
        <v>96</v>
      </c>
      <c r="O54" s="130"/>
      <c r="P54" s="123"/>
      <c r="Q54" s="122" t="s">
        <v>97</v>
      </c>
      <c r="R54" s="130"/>
      <c r="S54" s="123"/>
      <c r="T54" s="122" t="s">
        <v>98</v>
      </c>
      <c r="U54" s="130"/>
      <c r="V54" s="130"/>
      <c r="W54" s="123"/>
      <c r="X54" s="122" t="s">
        <v>99</v>
      </c>
      <c r="Y54" s="130"/>
      <c r="Z54" s="130"/>
      <c r="AA54" s="123"/>
      <c r="AB54" s="131" t="s">
        <v>100</v>
      </c>
      <c r="AC54" s="132"/>
      <c r="AD54" s="132"/>
      <c r="AE54" s="133"/>
      <c r="AF54" s="131" t="s">
        <v>101</v>
      </c>
      <c r="AG54" s="132"/>
      <c r="AH54" s="132"/>
      <c r="AI54" s="133"/>
      <c r="AJ54" s="131" t="s">
        <v>102</v>
      </c>
      <c r="AK54" s="132"/>
      <c r="AL54" s="132"/>
      <c r="AM54" s="133"/>
    </row>
    <row r="55" spans="2:42">
      <c r="B55" s="122">
        <v>4</v>
      </c>
      <c r="C55" s="123"/>
      <c r="D55" s="124"/>
      <c r="E55" s="125"/>
      <c r="F55" s="125"/>
      <c r="G55" s="125"/>
      <c r="H55" s="125"/>
      <c r="I55" s="125"/>
      <c r="J55" s="125"/>
      <c r="K55" s="125"/>
      <c r="L55" s="125"/>
      <c r="M55" s="126"/>
      <c r="N55" s="127"/>
      <c r="O55" s="128"/>
      <c r="P55" s="129"/>
      <c r="Q55" s="127"/>
      <c r="R55" s="128"/>
      <c r="S55" s="129"/>
      <c r="T55" s="122"/>
      <c r="U55" s="130"/>
      <c r="V55" s="130"/>
      <c r="W55" s="123"/>
      <c r="X55" s="89"/>
      <c r="Y55" s="90"/>
      <c r="Z55" s="90"/>
      <c r="AA55" s="91"/>
      <c r="AB55" s="119">
        <f>X55</f>
        <v>0</v>
      </c>
      <c r="AC55" s="120"/>
      <c r="AD55" s="120"/>
      <c r="AE55" s="121"/>
      <c r="AF55" s="119">
        <f>AB55-AJ55</f>
        <v>0</v>
      </c>
      <c r="AG55" s="120"/>
      <c r="AH55" s="120"/>
      <c r="AI55" s="121"/>
      <c r="AJ55" s="89"/>
      <c r="AK55" s="90"/>
      <c r="AL55" s="90"/>
      <c r="AM55" s="91"/>
    </row>
    <row r="56" spans="2:42">
      <c r="B56" s="122">
        <v>5</v>
      </c>
      <c r="C56" s="123"/>
      <c r="D56" s="124"/>
      <c r="E56" s="125"/>
      <c r="F56" s="125"/>
      <c r="G56" s="125"/>
      <c r="H56" s="125"/>
      <c r="I56" s="125"/>
      <c r="J56" s="125"/>
      <c r="K56" s="125"/>
      <c r="L56" s="125"/>
      <c r="M56" s="126"/>
      <c r="N56" s="127"/>
      <c r="O56" s="128"/>
      <c r="P56" s="129"/>
      <c r="Q56" s="127"/>
      <c r="R56" s="128"/>
      <c r="S56" s="129"/>
      <c r="T56" s="122"/>
      <c r="U56" s="130"/>
      <c r="V56" s="130"/>
      <c r="W56" s="123"/>
      <c r="X56" s="89"/>
      <c r="Y56" s="90"/>
      <c r="Z56" s="90"/>
      <c r="AA56" s="91"/>
      <c r="AB56" s="119">
        <f>X56</f>
        <v>0</v>
      </c>
      <c r="AC56" s="120"/>
      <c r="AD56" s="120"/>
      <c r="AE56" s="121"/>
      <c r="AF56" s="119">
        <f>AB56-AJ56</f>
        <v>0</v>
      </c>
      <c r="AG56" s="120"/>
      <c r="AH56" s="120"/>
      <c r="AI56" s="121"/>
      <c r="AJ56" s="89"/>
      <c r="AK56" s="90"/>
      <c r="AL56" s="90"/>
      <c r="AM56" s="91"/>
    </row>
    <row r="57" spans="2:42" customFormat="1">
      <c r="B57" s="122">
        <v>6</v>
      </c>
      <c r="C57" s="123"/>
      <c r="D57" s="124"/>
      <c r="E57" s="125"/>
      <c r="F57" s="125"/>
      <c r="G57" s="125"/>
      <c r="H57" s="125"/>
      <c r="I57" s="125"/>
      <c r="J57" s="125"/>
      <c r="K57" s="125"/>
      <c r="L57" s="125"/>
      <c r="M57" s="126"/>
      <c r="N57" s="127"/>
      <c r="O57" s="128"/>
      <c r="P57" s="129"/>
      <c r="Q57" s="127"/>
      <c r="R57" s="128"/>
      <c r="S57" s="129"/>
      <c r="T57" s="122"/>
      <c r="U57" s="130"/>
      <c r="V57" s="130"/>
      <c r="W57" s="123"/>
      <c r="X57" s="89"/>
      <c r="Y57" s="90"/>
      <c r="Z57" s="90"/>
      <c r="AA57" s="91"/>
      <c r="AB57" s="119">
        <f>X57</f>
        <v>0</v>
      </c>
      <c r="AC57" s="120"/>
      <c r="AD57" s="120"/>
      <c r="AE57" s="121"/>
      <c r="AF57" s="119">
        <f>AB57-AJ57</f>
        <v>0</v>
      </c>
      <c r="AG57" s="120"/>
      <c r="AH57" s="120"/>
      <c r="AI57" s="121"/>
      <c r="AJ57" s="89"/>
      <c r="AK57" s="90"/>
      <c r="AL57" s="90"/>
      <c r="AM57" s="91"/>
    </row>
    <row r="58" spans="2:42" customFormat="1" ht="24.75" customHeight="1"/>
    <row r="59" spans="2:42" s="10" customFormat="1" ht="15" customHeight="1">
      <c r="B59" s="23" t="s">
        <v>107</v>
      </c>
    </row>
    <row r="60" spans="2:42" ht="19.5" thickBot="1">
      <c r="B60" s="92" t="s">
        <v>108</v>
      </c>
      <c r="C60" s="93"/>
      <c r="D60" s="93"/>
      <c r="E60" s="94"/>
      <c r="F60" s="95"/>
      <c r="G60" s="95"/>
      <c r="H60" s="95"/>
      <c r="I60" s="95"/>
      <c r="J60" s="95"/>
      <c r="K60" s="95"/>
      <c r="L60" s="96"/>
    </row>
    <row r="61" spans="2:42">
      <c r="B61" s="97" t="s">
        <v>109</v>
      </c>
      <c r="C61" s="98"/>
      <c r="D61" s="98"/>
      <c r="E61" s="99"/>
      <c r="F61" s="92"/>
      <c r="G61" s="93"/>
      <c r="H61" s="93"/>
      <c r="I61" s="93"/>
      <c r="J61" s="93"/>
      <c r="K61" s="93"/>
      <c r="L61" s="94"/>
      <c r="M61" s="97" t="s">
        <v>111</v>
      </c>
      <c r="N61" s="98"/>
      <c r="O61" s="98"/>
      <c r="P61" s="99"/>
      <c r="Q61" s="92"/>
      <c r="R61" s="93"/>
      <c r="S61" s="93"/>
      <c r="T61" s="93"/>
      <c r="U61" s="93"/>
      <c r="V61" s="93"/>
      <c r="W61" s="94"/>
    </row>
    <row r="62" spans="2:42">
      <c r="B62" s="97" t="s">
        <v>113</v>
      </c>
      <c r="C62" s="98"/>
      <c r="D62" s="98"/>
      <c r="E62" s="99"/>
      <c r="F62" s="92"/>
      <c r="G62" s="93"/>
      <c r="H62" s="93"/>
      <c r="I62" s="93"/>
      <c r="J62" s="93"/>
      <c r="K62" s="93"/>
      <c r="L62" s="94"/>
      <c r="M62" s="97" t="s">
        <v>114</v>
      </c>
      <c r="N62" s="98"/>
      <c r="O62" s="98"/>
      <c r="P62" s="99"/>
      <c r="Q62" s="92"/>
      <c r="R62" s="93"/>
      <c r="S62" s="93"/>
      <c r="T62" s="93"/>
      <c r="U62" s="93"/>
      <c r="V62" s="93"/>
      <c r="W62" s="94"/>
    </row>
    <row r="64" spans="2:42" ht="3.75" customHeight="1"/>
    <row r="65" spans="2:53" s="10" customFormat="1" ht="15" customHeight="1">
      <c r="B65" s="23" t="s">
        <v>116</v>
      </c>
    </row>
    <row r="66" spans="2:53" s="11" customFormat="1" ht="4.5" customHeight="1">
      <c r="B66" s="10"/>
    </row>
    <row r="67" spans="2:53" s="10" customFormat="1" ht="15" customHeight="1">
      <c r="B67" s="231" t="s">
        <v>143</v>
      </c>
      <c r="C67" s="232"/>
      <c r="D67" s="232"/>
      <c r="E67" s="232"/>
      <c r="F67" s="232"/>
      <c r="G67" s="232"/>
      <c r="H67" s="232"/>
      <c r="I67" s="232"/>
      <c r="J67" s="233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  <c r="AV67" s="234"/>
      <c r="AW67" s="234"/>
      <c r="AX67" s="234"/>
      <c r="AY67" s="234"/>
      <c r="AZ67" s="234"/>
      <c r="BA67" s="235"/>
    </row>
    <row r="68" spans="2:53" s="10" customFormat="1" ht="15" customHeight="1">
      <c r="B68" s="236" t="s">
        <v>144</v>
      </c>
      <c r="C68" s="237"/>
      <c r="D68" s="237"/>
      <c r="E68" s="237"/>
      <c r="F68" s="237"/>
      <c r="G68" s="237"/>
      <c r="H68" s="237"/>
      <c r="I68" s="237"/>
      <c r="J68" s="238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40"/>
    </row>
    <row r="69" spans="2:53" s="10" customFormat="1" ht="15" customHeight="1">
      <c r="B69" s="241"/>
      <c r="C69" s="242"/>
      <c r="D69" s="242"/>
      <c r="E69" s="242"/>
      <c r="F69" s="242"/>
      <c r="G69" s="242"/>
      <c r="H69" s="242"/>
      <c r="I69" s="242"/>
      <c r="J69" s="243"/>
      <c r="K69" s="83" t="s">
        <v>145</v>
      </c>
      <c r="L69" s="83"/>
      <c r="M69" s="83"/>
      <c r="N69" s="83"/>
      <c r="O69" s="83"/>
      <c r="P69" s="83"/>
      <c r="Q69" s="83"/>
      <c r="R69" s="84"/>
      <c r="S69" s="85" t="s">
        <v>146</v>
      </c>
      <c r="T69" s="83"/>
      <c r="U69" s="83"/>
      <c r="V69" s="83"/>
      <c r="W69" s="84"/>
      <c r="X69" s="85" t="s">
        <v>147</v>
      </c>
      <c r="Y69" s="83"/>
      <c r="Z69" s="83"/>
      <c r="AA69" s="83"/>
      <c r="AB69" s="84"/>
      <c r="AC69" s="85" t="s">
        <v>148</v>
      </c>
      <c r="AD69" s="83"/>
      <c r="AE69" s="83"/>
      <c r="AF69" s="83"/>
      <c r="AG69" s="83"/>
      <c r="AH69" s="83"/>
      <c r="AI69" s="83"/>
      <c r="AJ69" s="84"/>
      <c r="AK69" s="85" t="s">
        <v>149</v>
      </c>
      <c r="AL69" s="83"/>
      <c r="AM69" s="83"/>
      <c r="AN69" s="83"/>
      <c r="AO69" s="84"/>
      <c r="AP69" s="85" t="s">
        <v>124</v>
      </c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6"/>
    </row>
    <row r="70" spans="2:53" s="10" customFormat="1" ht="15" customHeight="1">
      <c r="B70" s="246" t="s">
        <v>150</v>
      </c>
      <c r="C70" s="247"/>
      <c r="D70" s="247"/>
      <c r="E70" s="247"/>
      <c r="F70" s="247"/>
      <c r="G70" s="247"/>
      <c r="H70" s="247"/>
      <c r="I70" s="247"/>
      <c r="J70" s="248"/>
      <c r="K70" s="249"/>
      <c r="L70" s="249"/>
      <c r="M70" s="249"/>
      <c r="N70" s="249"/>
      <c r="O70" s="249"/>
      <c r="P70" s="249"/>
      <c r="Q70" s="249"/>
      <c r="R70" s="250"/>
      <c r="S70" s="251"/>
      <c r="T70" s="249"/>
      <c r="U70" s="249"/>
      <c r="V70" s="249"/>
      <c r="W70" s="250"/>
      <c r="X70" s="251"/>
      <c r="Y70" s="249"/>
      <c r="Z70" s="249"/>
      <c r="AA70" s="249"/>
      <c r="AB70" s="250"/>
      <c r="AC70" s="251"/>
      <c r="AD70" s="249"/>
      <c r="AE70" s="249"/>
      <c r="AF70" s="249"/>
      <c r="AG70" s="249"/>
      <c r="AH70" s="249"/>
      <c r="AI70" s="249"/>
      <c r="AJ70" s="250"/>
      <c r="AK70" s="116"/>
      <c r="AL70" s="117"/>
      <c r="AM70" s="117"/>
      <c r="AN70" s="117"/>
      <c r="AO70" s="118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</row>
    <row r="71" spans="2:53" s="10" customFormat="1" ht="15" customHeight="1">
      <c r="B71" s="236" t="s">
        <v>151</v>
      </c>
      <c r="C71" s="237"/>
      <c r="D71" s="237"/>
      <c r="E71" s="237"/>
      <c r="F71" s="237"/>
      <c r="G71" s="237"/>
      <c r="H71" s="237"/>
      <c r="I71" s="237"/>
      <c r="J71" s="238"/>
      <c r="K71" s="254"/>
      <c r="L71" s="254"/>
      <c r="M71" s="254"/>
      <c r="N71" s="254"/>
      <c r="O71" s="254"/>
      <c r="P71" s="254"/>
      <c r="Q71" s="254"/>
      <c r="R71" s="255"/>
      <c r="S71" s="256"/>
      <c r="T71" s="254"/>
      <c r="U71" s="254"/>
      <c r="V71" s="254"/>
      <c r="W71" s="255"/>
      <c r="X71" s="256"/>
      <c r="Y71" s="254"/>
      <c r="Z71" s="254"/>
      <c r="AA71" s="254"/>
      <c r="AB71" s="255"/>
      <c r="AC71" s="256"/>
      <c r="AD71" s="254"/>
      <c r="AE71" s="254"/>
      <c r="AF71" s="254"/>
      <c r="AG71" s="254"/>
      <c r="AH71" s="254"/>
      <c r="AI71" s="254"/>
      <c r="AJ71" s="255"/>
      <c r="AK71" s="252"/>
      <c r="AL71" s="109"/>
      <c r="AM71" s="109"/>
      <c r="AN71" s="109"/>
      <c r="AO71" s="253"/>
      <c r="AP71" s="108"/>
      <c r="AQ71" s="244"/>
      <c r="AR71" s="244"/>
      <c r="AS71" s="244"/>
      <c r="AT71" s="244"/>
      <c r="AU71" s="244"/>
      <c r="AV71" s="244"/>
      <c r="AW71" s="244"/>
      <c r="AX71" s="244"/>
      <c r="AY71" s="244"/>
      <c r="AZ71" s="244"/>
      <c r="BA71" s="245"/>
    </row>
    <row r="72" spans="2:53" ht="15" customHeight="1">
      <c r="B72" s="2"/>
    </row>
    <row r="73" spans="2:53">
      <c r="B73" s="58" t="s">
        <v>138</v>
      </c>
      <c r="C73" s="58"/>
      <c r="D73" s="58"/>
      <c r="E73" s="58"/>
      <c r="F73" s="58"/>
    </row>
    <row r="74" spans="2:53">
      <c r="B74" s="122" t="s">
        <v>139</v>
      </c>
      <c r="C74" s="130"/>
      <c r="D74" s="130"/>
      <c r="E74" s="130"/>
      <c r="F74" s="123"/>
      <c r="G74" s="122"/>
      <c r="H74" s="130"/>
      <c r="I74" s="130"/>
      <c r="J74" s="130"/>
      <c r="K74" s="130"/>
      <c r="L74" s="130"/>
      <c r="M74" s="123"/>
      <c r="N74" s="122" t="s">
        <v>140</v>
      </c>
      <c r="O74" s="130"/>
      <c r="P74" s="130"/>
      <c r="Q74" s="123"/>
      <c r="R74" s="228"/>
      <c r="S74" s="229"/>
      <c r="T74" s="229"/>
      <c r="U74" s="229"/>
      <c r="V74" s="229"/>
      <c r="W74" s="229"/>
      <c r="X74" s="230"/>
    </row>
    <row r="75" spans="2:53">
      <c r="C75" s="122" t="s">
        <v>142</v>
      </c>
      <c r="D75" s="130"/>
      <c r="E75" s="130"/>
      <c r="F75" s="123"/>
      <c r="G75" s="122"/>
      <c r="H75" s="130"/>
      <c r="I75" s="130"/>
      <c r="J75" s="130"/>
      <c r="K75" s="130"/>
      <c r="L75" s="130"/>
      <c r="M75" s="123"/>
      <c r="N75" s="122" t="s">
        <v>140</v>
      </c>
      <c r="O75" s="130"/>
      <c r="P75" s="130"/>
      <c r="Q75" s="123"/>
      <c r="R75" s="228"/>
      <c r="S75" s="229"/>
      <c r="T75" s="229"/>
      <c r="U75" s="229"/>
      <c r="V75" s="229"/>
      <c r="W75" s="229"/>
      <c r="X75" s="230"/>
    </row>
    <row r="76" spans="2:53">
      <c r="B76" s="4"/>
    </row>
  </sheetData>
  <sheetProtection sheet="1" objects="1" scenarios="1"/>
  <protectedRanges>
    <protectedRange sqref="F60:L62 Q61:W62" name="範囲4"/>
    <protectedRange sqref="C17:M36 P17:R36 AF35:AH37" name="範囲2"/>
    <protectedRange sqref="F2:X7 AG2:AX6 AG7:AM8 AS7:AX8 AG9:AX10 T11:X12" name="範囲1"/>
    <protectedRange sqref="D42:AC44 AY42:BA44 M48:AP50 D55:AA57 AJ55:AM57" name="範囲3"/>
    <protectedRange sqref="G74:M75 R74:X75" name="範囲7_1_1"/>
    <protectedRange sqref="K67:BA68 K70:BA71" name="範囲4_1_1"/>
  </protectedRanges>
  <mergeCells count="352">
    <mergeCell ref="AC70:AJ70"/>
    <mergeCell ref="AK70:AO70"/>
    <mergeCell ref="AP70:BA70"/>
    <mergeCell ref="AK71:AO71"/>
    <mergeCell ref="C75:F75"/>
    <mergeCell ref="G75:M75"/>
    <mergeCell ref="N75:Q75"/>
    <mergeCell ref="R75:X75"/>
    <mergeCell ref="B71:J71"/>
    <mergeCell ref="K71:R71"/>
    <mergeCell ref="S71:W71"/>
    <mergeCell ref="X71:AB71"/>
    <mergeCell ref="AC71:AJ71"/>
    <mergeCell ref="B62:E62"/>
    <mergeCell ref="F62:L62"/>
    <mergeCell ref="M62:P62"/>
    <mergeCell ref="Q62:W62"/>
    <mergeCell ref="B74:F74"/>
    <mergeCell ref="G74:M74"/>
    <mergeCell ref="N74:Q74"/>
    <mergeCell ref="R74:X74"/>
    <mergeCell ref="B67:J67"/>
    <mergeCell ref="K67:BA67"/>
    <mergeCell ref="B68:J68"/>
    <mergeCell ref="K68:BA68"/>
    <mergeCell ref="B69:J69"/>
    <mergeCell ref="K69:R69"/>
    <mergeCell ref="AP71:BA71"/>
    <mergeCell ref="S69:W69"/>
    <mergeCell ref="X69:AB69"/>
    <mergeCell ref="AC69:AJ69"/>
    <mergeCell ref="AK69:AO69"/>
    <mergeCell ref="AP69:BA69"/>
    <mergeCell ref="B70:J70"/>
    <mergeCell ref="K70:R70"/>
    <mergeCell ref="S70:W70"/>
    <mergeCell ref="X70:AB70"/>
    <mergeCell ref="X56:AA56"/>
    <mergeCell ref="AB56:AE56"/>
    <mergeCell ref="AF56:AI56"/>
    <mergeCell ref="AJ56:AM56"/>
    <mergeCell ref="B57:C57"/>
    <mergeCell ref="D57:M57"/>
    <mergeCell ref="N57:P57"/>
    <mergeCell ref="Q57:S57"/>
    <mergeCell ref="T57:W57"/>
    <mergeCell ref="X57:AA57"/>
    <mergeCell ref="AJ57:AM57"/>
    <mergeCell ref="AB57:AE57"/>
    <mergeCell ref="AF57:AI57"/>
    <mergeCell ref="B60:E60"/>
    <mergeCell ref="F60:L60"/>
    <mergeCell ref="B61:E61"/>
    <mergeCell ref="F61:L61"/>
    <mergeCell ref="M61:P61"/>
    <mergeCell ref="D55:M55"/>
    <mergeCell ref="N55:P55"/>
    <mergeCell ref="Q55:S55"/>
    <mergeCell ref="T55:W55"/>
    <mergeCell ref="D56:M56"/>
    <mergeCell ref="N56:P56"/>
    <mergeCell ref="Q56:S56"/>
    <mergeCell ref="T56:W56"/>
    <mergeCell ref="Q61:W61"/>
    <mergeCell ref="X55:AA55"/>
    <mergeCell ref="AB55:AE55"/>
    <mergeCell ref="AF55:AI55"/>
    <mergeCell ref="AJ55:AM55"/>
    <mergeCell ref="D50:L50"/>
    <mergeCell ref="M50:V50"/>
    <mergeCell ref="W50:AF50"/>
    <mergeCell ref="AG50:AP50"/>
    <mergeCell ref="N53:S53"/>
    <mergeCell ref="T53:W5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B50:C50"/>
    <mergeCell ref="AS43:AU43"/>
    <mergeCell ref="AV43:AX43"/>
    <mergeCell ref="AY43:BA43"/>
    <mergeCell ref="BB43:BD43"/>
    <mergeCell ref="BE43:BF43"/>
    <mergeCell ref="D44:L44"/>
    <mergeCell ref="M44:Q44"/>
    <mergeCell ref="R44:S44"/>
    <mergeCell ref="T44:U44"/>
    <mergeCell ref="V44:Z44"/>
    <mergeCell ref="AA44:AC44"/>
    <mergeCell ref="AD44:AF44"/>
    <mergeCell ref="AG44:AI44"/>
    <mergeCell ref="AJ44:AL44"/>
    <mergeCell ref="AM44:AO44"/>
    <mergeCell ref="AP44:AR44"/>
    <mergeCell ref="AS44:AU44"/>
    <mergeCell ref="AV44:AX44"/>
    <mergeCell ref="AY44:BA44"/>
    <mergeCell ref="BB44:BD44"/>
    <mergeCell ref="BE44:BF44"/>
    <mergeCell ref="D43:L43"/>
    <mergeCell ref="M43:Q43"/>
    <mergeCell ref="BB41:BD41"/>
    <mergeCell ref="BE41:BF41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AY41:BA41"/>
    <mergeCell ref="C40:Z40"/>
    <mergeCell ref="AA40:AF40"/>
    <mergeCell ref="AG40:AL40"/>
    <mergeCell ref="AM40:AR40"/>
    <mergeCell ref="AS40:AX40"/>
    <mergeCell ref="B41:C41"/>
    <mergeCell ref="D41:L41"/>
    <mergeCell ref="M41:Q41"/>
    <mergeCell ref="R41:S41"/>
    <mergeCell ref="T41:U41"/>
    <mergeCell ref="V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U31:W31"/>
    <mergeCell ref="U32:W32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U30:W30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J16:M16"/>
    <mergeCell ref="N16:O16"/>
    <mergeCell ref="P16:R16"/>
    <mergeCell ref="C17:E17"/>
    <mergeCell ref="F17:I17"/>
    <mergeCell ref="J17:M17"/>
    <mergeCell ref="N17:O17"/>
    <mergeCell ref="P17:R17"/>
    <mergeCell ref="AA12:AR12"/>
    <mergeCell ref="F16:I16"/>
    <mergeCell ref="AS12:AX12"/>
    <mergeCell ref="B55:C55"/>
    <mergeCell ref="B56:C5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2:E2"/>
    <mergeCell ref="F2:X2"/>
    <mergeCell ref="B5:E5"/>
    <mergeCell ref="F5:X5"/>
    <mergeCell ref="AE5:AF5"/>
    <mergeCell ref="AS8:AX8"/>
    <mergeCell ref="AS7:AX7"/>
    <mergeCell ref="AA9:AF9"/>
    <mergeCell ref="AG9:AX9"/>
    <mergeCell ref="AA10:AF10"/>
    <mergeCell ref="AG10:AX10"/>
    <mergeCell ref="B49:C49"/>
    <mergeCell ref="B42:C42"/>
    <mergeCell ref="B43:C43"/>
    <mergeCell ref="B44:C44"/>
    <mergeCell ref="B48:C48"/>
    <mergeCell ref="AD43:AF43"/>
    <mergeCell ref="AG43:AI43"/>
    <mergeCell ref="AJ43:AL43"/>
    <mergeCell ref="AM43:AO43"/>
    <mergeCell ref="T43:U43"/>
    <mergeCell ref="V43:Z43"/>
    <mergeCell ref="AA43:AC43"/>
    <mergeCell ref="B47:C47"/>
    <mergeCell ref="D47:L47"/>
    <mergeCell ref="M47:V47"/>
    <mergeCell ref="W47:AF47"/>
    <mergeCell ref="AG47:AP47"/>
    <mergeCell ref="D48:L48"/>
    <mergeCell ref="D49:L49"/>
    <mergeCell ref="M49:V49"/>
    <mergeCell ref="W49:AF49"/>
    <mergeCell ref="AG49:AP49"/>
    <mergeCell ref="M48:V48"/>
    <mergeCell ref="W48:AF48"/>
    <mergeCell ref="AG48:AP48"/>
    <mergeCell ref="R43:S43"/>
    <mergeCell ref="C46:Z46"/>
    <mergeCell ref="AG5:AX5"/>
    <mergeCell ref="B6:E6"/>
    <mergeCell ref="F6:X6"/>
    <mergeCell ref="AE6:AF6"/>
    <mergeCell ref="AG6:AX6"/>
    <mergeCell ref="AP43:AR43"/>
    <mergeCell ref="AA5:AD6"/>
    <mergeCell ref="AA8:AF8"/>
    <mergeCell ref="AN7:AR7"/>
    <mergeCell ref="AN8:AR8"/>
    <mergeCell ref="AG7:AM7"/>
    <mergeCell ref="AG8:AM8"/>
    <mergeCell ref="B11:S11"/>
    <mergeCell ref="T11:X11"/>
    <mergeCell ref="B12:S12"/>
    <mergeCell ref="T12:X12"/>
    <mergeCell ref="B7:E7"/>
    <mergeCell ref="F7:X7"/>
    <mergeCell ref="AA7:AF7"/>
    <mergeCell ref="C16:E16"/>
  </mergeCells>
  <phoneticPr fontId="2"/>
  <conditionalFormatting sqref="C17:M36 P17:R36 AF35:AH37">
    <cfRule type="containsBlanks" dxfId="5" priority="4">
      <formula>LEN(TRIM(C17))=0</formula>
    </cfRule>
  </conditionalFormatting>
  <conditionalFormatting sqref="D42:AC44 AY42:BA44 M48:AP50 D55:AA57 AJ55:AM57">
    <cfRule type="containsBlanks" dxfId="4" priority="3">
      <formula>LEN(TRIM(D42))=0</formula>
    </cfRule>
  </conditionalFormatting>
  <conditionalFormatting sqref="F60:L62 Q61:W62">
    <cfRule type="containsBlanks" dxfId="3" priority="8">
      <formula>LEN(TRIM(F60))=0</formula>
    </cfRule>
  </conditionalFormatting>
  <conditionalFormatting sqref="G74:M75 R74:X75">
    <cfRule type="containsBlanks" dxfId="2" priority="2">
      <formula>LEN(TRIM(G74))=0</formula>
    </cfRule>
  </conditionalFormatting>
  <conditionalFormatting sqref="K67:BA68 K70:BA71">
    <cfRule type="containsBlanks" dxfId="1" priority="1">
      <formula>LEN(TRIM(K67))=0</formula>
    </cfRule>
  </conditionalFormatting>
  <conditionalFormatting sqref="AG2:AX6 F2:X7 AG7:AM8 AS7:AX8 AG9:AX10 T11:X12">
    <cfRule type="containsBlanks" dxfId="0" priority="5">
      <formula>LEN(TRIM(F2))=0</formula>
    </cfRule>
  </conditionalFormatting>
  <dataValidations count="4">
    <dataValidation type="list" allowBlank="1" showInputMessage="1" showErrorMessage="1" sqref="M48:V50" xr:uid="{00000000-0002-0000-0000-000000000000}">
      <formula1>"配布：,掲載："</formula1>
    </dataValidation>
    <dataValidation type="list" allowBlank="1" showInputMessage="1" showErrorMessage="1" sqref="T11:X11" xr:uid="{00000000-0002-0000-0000-000001000000}">
      <formula1>"税込み,税抜き"</formula1>
    </dataValidation>
    <dataValidation type="list" allowBlank="1" showInputMessage="1" showErrorMessage="1" sqref="P17:R36" xr:uid="{00000000-0002-0000-0000-000002000000}">
      <formula1>$U$30:$U$32</formula1>
    </dataValidation>
    <dataValidation type="list" allowBlank="1" showInputMessage="1" showErrorMessage="1" sqref="V42:Z44" xr:uid="{00000000-0002-0000-0000-000003000000}">
      <formula1>"制作費,発送費"</formula1>
    </dataValidation>
  </dataValidations>
  <pageMargins left="0.7" right="0.7" top="0.75" bottom="0.75" header="0.3" footer="0.3"/>
  <pageSetup paperSize="9" scale="88" orientation="landscape" r:id="rId1"/>
  <rowBreaks count="1" manualBreakCount="1">
    <brk id="38" max="5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97C4-3720-4804-86A5-7A700211770C}">
  <sheetPr codeName="Sheet4"/>
  <dimension ref="A1:AQ47"/>
  <sheetViews>
    <sheetView showZeros="0" view="pageBreakPreview" topLeftCell="A21" zoomScaleNormal="115" zoomScaleSheetLayoutView="100" workbookViewId="0">
      <selection activeCell="C6" sqref="C6"/>
    </sheetView>
  </sheetViews>
  <sheetFormatPr defaultColWidth="2.375" defaultRowHeight="18.75" customHeight="1"/>
  <cols>
    <col min="1" max="13" width="2.375" style="10"/>
    <col min="14" max="14" width="2.375" style="10" customWidth="1"/>
    <col min="15" max="16384" width="2.375" style="10"/>
  </cols>
  <sheetData>
    <row r="1" spans="1:43" ht="18.75" customHeight="1">
      <c r="A1" s="257" t="s">
        <v>152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8"/>
      <c r="AF1" s="258"/>
      <c r="AG1" s="258"/>
      <c r="AH1" s="258"/>
      <c r="AI1" s="12"/>
    </row>
    <row r="2" spans="1:43" ht="18.75" customHeight="1">
      <c r="Z2" s="259">
        <f>入力シート!F3</f>
        <v>0</v>
      </c>
      <c r="AA2" s="259"/>
      <c r="AB2" s="259"/>
      <c r="AC2" s="259"/>
      <c r="AD2" s="259"/>
      <c r="AE2" s="259"/>
      <c r="AF2" s="259"/>
      <c r="AG2" s="259"/>
      <c r="AH2" s="259"/>
    </row>
    <row r="3" spans="1:43" ht="18.75" customHeight="1">
      <c r="Z3" s="260">
        <f>入力シート!F4</f>
        <v>0</v>
      </c>
      <c r="AA3" s="260"/>
      <c r="AB3" s="260"/>
      <c r="AC3" s="260"/>
      <c r="AD3" s="260"/>
      <c r="AE3" s="260"/>
      <c r="AF3" s="260"/>
      <c r="AG3" s="260"/>
      <c r="AH3" s="260"/>
    </row>
    <row r="4" spans="1:43" ht="18.75" customHeight="1">
      <c r="Z4" s="13"/>
    </row>
    <row r="5" spans="1:43" ht="18.75" customHeight="1">
      <c r="B5" s="14"/>
      <c r="C5" s="257" t="s">
        <v>153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</row>
    <row r="6" spans="1:43" ht="18.75" customHeight="1">
      <c r="B6" s="14"/>
      <c r="C6" s="257" t="s">
        <v>154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AQ6" s="15"/>
    </row>
    <row r="7" spans="1:43" ht="18.75" customHeight="1">
      <c r="B7" s="1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43" ht="24.95" customHeight="1">
      <c r="P8" s="257" t="s">
        <v>6</v>
      </c>
      <c r="Q8" s="257"/>
      <c r="R8" s="257"/>
      <c r="S8" s="257"/>
      <c r="T8" s="257">
        <f>入力シート!F5</f>
        <v>0</v>
      </c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</row>
    <row r="9" spans="1:43" ht="24.95" customHeight="1">
      <c r="B9" s="14"/>
      <c r="P9" s="257" t="s">
        <v>155</v>
      </c>
      <c r="Q9" s="257"/>
      <c r="R9" s="257"/>
      <c r="S9" s="257"/>
      <c r="T9" s="262">
        <f>入力シート!F6</f>
        <v>0</v>
      </c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</row>
    <row r="10" spans="1:43" ht="24.95" customHeight="1">
      <c r="B10" s="14"/>
      <c r="Q10" s="17"/>
      <c r="R10" s="17"/>
      <c r="S10" s="17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</row>
    <row r="11" spans="1:43" ht="24.95" customHeight="1">
      <c r="B11" s="14"/>
      <c r="P11" s="257" t="s">
        <v>17</v>
      </c>
      <c r="Q11" s="257"/>
      <c r="R11" s="257"/>
      <c r="S11" s="257"/>
      <c r="T11" s="257">
        <f>入力シート!F7</f>
        <v>0</v>
      </c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</row>
    <row r="12" spans="1:43" ht="18.75" customHeight="1">
      <c r="R12" s="17"/>
      <c r="S12" s="17"/>
      <c r="T12" s="17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43" ht="18.75" customHeight="1">
      <c r="B13" s="263" t="s">
        <v>156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19"/>
    </row>
    <row r="14" spans="1:43" ht="18.75" customHeight="1"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19"/>
    </row>
    <row r="15" spans="1:43" ht="18.75" customHeight="1"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19"/>
    </row>
    <row r="16" spans="1:43" ht="18.75" customHeight="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2:34" ht="18.75" customHeight="1">
      <c r="B17" s="264" t="s">
        <v>157</v>
      </c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</row>
    <row r="18" spans="2:34" ht="18.75" customHeight="1"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</row>
    <row r="19" spans="2:34" ht="18.75" customHeight="1"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</row>
    <row r="20" spans="2:34" ht="18.75" customHeight="1"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</row>
    <row r="21" spans="2:34" ht="18.75" customHeight="1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2:34" ht="18.75" customHeight="1">
      <c r="B22" s="265" t="s">
        <v>158</v>
      </c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</row>
    <row r="23" spans="2:34" ht="18.75" customHeigh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2:34" ht="18.75" customHeight="1">
      <c r="B24" s="268" t="s">
        <v>159</v>
      </c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1" t="s">
        <v>160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</row>
    <row r="25" spans="2:34" ht="18.75" customHeight="1">
      <c r="B25" s="261" t="s">
        <v>161</v>
      </c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</row>
    <row r="26" spans="2:34" ht="18.75" customHeight="1">
      <c r="B26" s="268" t="s">
        <v>162</v>
      </c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1" t="s">
        <v>160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</row>
    <row r="27" spans="2:34" ht="18.75" customHeight="1">
      <c r="B27" s="267" t="s">
        <v>163</v>
      </c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</row>
    <row r="28" spans="2:34" ht="18.75" customHeight="1">
      <c r="B28" s="257" t="s">
        <v>164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8" t="s">
        <v>165</v>
      </c>
      <c r="N28" s="258"/>
      <c r="O28" s="266">
        <f>別紙!M25</f>
        <v>0</v>
      </c>
      <c r="P28" s="266"/>
      <c r="Q28" s="266"/>
      <c r="R28" s="266"/>
      <c r="S28" s="266"/>
      <c r="T28" s="266"/>
      <c r="U28" s="266"/>
      <c r="V28" s="21" t="s">
        <v>166</v>
      </c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2:34" ht="18.75" customHeight="1">
      <c r="B29" s="257" t="s">
        <v>167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8" t="s">
        <v>165</v>
      </c>
      <c r="N29" s="258"/>
      <c r="O29" s="266">
        <f>別紙!X25</f>
        <v>0</v>
      </c>
      <c r="P29" s="266"/>
      <c r="Q29" s="266"/>
      <c r="R29" s="266"/>
      <c r="S29" s="266"/>
      <c r="T29" s="266"/>
      <c r="U29" s="266"/>
      <c r="V29" s="21" t="s">
        <v>166</v>
      </c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2:34" ht="18.75" customHeight="1">
      <c r="B30" s="257" t="s">
        <v>168</v>
      </c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8" t="s">
        <v>165</v>
      </c>
      <c r="N30" s="258"/>
      <c r="O30" s="266">
        <f>別紙!X25</f>
        <v>0</v>
      </c>
      <c r="P30" s="266"/>
      <c r="Q30" s="266"/>
      <c r="R30" s="266"/>
      <c r="S30" s="266"/>
      <c r="T30" s="266"/>
      <c r="U30" s="266"/>
      <c r="V30" s="21" t="s">
        <v>169</v>
      </c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2:34" ht="18.75" customHeight="1">
      <c r="B31" s="16" t="s">
        <v>170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44"/>
      <c r="N31" s="44"/>
      <c r="O31" s="62"/>
      <c r="P31" s="62"/>
      <c r="Q31" s="62"/>
      <c r="R31" s="62"/>
      <c r="S31" s="62"/>
      <c r="T31" s="62"/>
      <c r="U31" s="62"/>
      <c r="V31" s="21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2:34" ht="18.75" customHeight="1">
      <c r="B32" s="2" t="s">
        <v>171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>
      <c r="B33" s="257" t="s">
        <v>172</v>
      </c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</row>
    <row r="34" spans="2:34" ht="18.75" customHeight="1">
      <c r="B34" s="257" t="s">
        <v>173</v>
      </c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</row>
    <row r="35" spans="2:34" ht="18.75" customHeight="1">
      <c r="B35" s="257" t="s">
        <v>174</v>
      </c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</row>
    <row r="36" spans="2:34" ht="18.75" customHeight="1">
      <c r="B36" s="257" t="s">
        <v>175</v>
      </c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</row>
    <row r="40" spans="2:34" ht="18.75" customHeight="1">
      <c r="B40" s="1" t="s">
        <v>176</v>
      </c>
    </row>
    <row r="42" spans="2:34" ht="18.75" customHeight="1">
      <c r="B42" s="1"/>
    </row>
    <row r="43" spans="2:34" ht="18.75" customHeight="1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2:34" ht="18.75" customHeight="1">
      <c r="B46" s="14"/>
    </row>
    <row r="47" spans="2:34" ht="18.7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 selectLockedCells="1" selectUnlockedCells="1"/>
  <mergeCells count="34">
    <mergeCell ref="C6:O6"/>
    <mergeCell ref="A1:AD1"/>
    <mergeCell ref="P8:S8"/>
    <mergeCell ref="P9:S9"/>
    <mergeCell ref="B27:AH27"/>
    <mergeCell ref="M24:AH24"/>
    <mergeCell ref="B25:AH25"/>
    <mergeCell ref="B24:L24"/>
    <mergeCell ref="B26:L26"/>
    <mergeCell ref="B30:L30"/>
    <mergeCell ref="M30:N30"/>
    <mergeCell ref="O30:U30"/>
    <mergeCell ref="B28:L28"/>
    <mergeCell ref="M28:N28"/>
    <mergeCell ref="O28:U28"/>
    <mergeCell ref="B29:L29"/>
    <mergeCell ref="M29:N29"/>
    <mergeCell ref="O29:U29"/>
    <mergeCell ref="B33:AH33"/>
    <mergeCell ref="B34:AH34"/>
    <mergeCell ref="B35:AH35"/>
    <mergeCell ref="B36:AH36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B51"/>
  <sheetViews>
    <sheetView showZeros="0" view="pageBreakPreview" topLeftCell="A7" zoomScaleSheetLayoutView="100" workbookViewId="0">
      <selection activeCell="K49" sqref="K49:R49"/>
    </sheetView>
  </sheetViews>
  <sheetFormatPr defaultColWidth="2.375" defaultRowHeight="15" customHeight="1"/>
  <cols>
    <col min="1" max="12" width="2.375" style="10"/>
    <col min="13" max="16" width="3" style="10" customWidth="1"/>
    <col min="17" max="23" width="2.625" style="10" customWidth="1"/>
    <col min="24" max="26" width="2.375" style="10"/>
    <col min="27" max="27" width="3" style="10" bestFit="1" customWidth="1"/>
    <col min="28" max="28" width="5.25" style="10" customWidth="1"/>
    <col min="29" max="30" width="2.375" style="10"/>
    <col min="31" max="31" width="1.125" style="10" customWidth="1"/>
    <col min="32" max="16384" width="2.375" style="10"/>
  </cols>
  <sheetData>
    <row r="1" spans="1:54" ht="15" customHeight="1">
      <c r="B1" s="290" t="s">
        <v>177</v>
      </c>
      <c r="C1" s="290"/>
      <c r="D1" s="290"/>
      <c r="E1" s="290"/>
      <c r="F1" s="23"/>
    </row>
    <row r="2" spans="1:54" ht="22.5" customHeight="1">
      <c r="B2" s="291" t="s">
        <v>178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</row>
    <row r="3" spans="1:54" ht="4.5" customHeight="1"/>
    <row r="4" spans="1:54" s="11" customFormat="1" ht="13.5" customHeight="1">
      <c r="B4" s="10" t="s">
        <v>179</v>
      </c>
    </row>
    <row r="5" spans="1:54" s="11" customFormat="1" ht="4.5" customHeight="1">
      <c r="B5" s="10"/>
    </row>
    <row r="6" spans="1:54" ht="13.5" customHeight="1">
      <c r="C6" s="82" t="s">
        <v>180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/>
      <c r="X6" s="292" t="s">
        <v>181</v>
      </c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J6" s="85" t="s">
        <v>182</v>
      </c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6"/>
    </row>
    <row r="7" spans="1:54" ht="13.5" customHeight="1">
      <c r="C7" s="295" t="s">
        <v>183</v>
      </c>
      <c r="D7" s="296"/>
      <c r="E7" s="296"/>
      <c r="F7" s="296"/>
      <c r="G7" s="296"/>
      <c r="H7" s="296"/>
      <c r="I7" s="296"/>
      <c r="J7" s="296"/>
      <c r="K7" s="296"/>
      <c r="L7" s="297"/>
      <c r="M7" s="298" t="s">
        <v>71</v>
      </c>
      <c r="N7" s="296"/>
      <c r="O7" s="296"/>
      <c r="P7" s="297"/>
      <c r="Q7" s="298" t="s">
        <v>184</v>
      </c>
      <c r="R7" s="296"/>
      <c r="S7" s="296"/>
      <c r="T7" s="296"/>
      <c r="U7" s="296"/>
      <c r="V7" s="296"/>
      <c r="W7" s="297"/>
      <c r="X7" s="299" t="s">
        <v>185</v>
      </c>
      <c r="Y7" s="300"/>
      <c r="Z7" s="300"/>
      <c r="AA7" s="301"/>
      <c r="AB7" s="115" t="s">
        <v>186</v>
      </c>
      <c r="AC7" s="112"/>
      <c r="AD7" s="112"/>
      <c r="AE7" s="114"/>
      <c r="AF7" s="115" t="s">
        <v>187</v>
      </c>
      <c r="AG7" s="112"/>
      <c r="AH7" s="112"/>
      <c r="AI7" s="114"/>
      <c r="AJ7" s="298" t="s">
        <v>73</v>
      </c>
      <c r="AK7" s="296"/>
      <c r="AL7" s="296"/>
      <c r="AM7" s="297"/>
      <c r="AN7" s="302" t="s">
        <v>188</v>
      </c>
      <c r="AO7" s="303"/>
      <c r="AP7" s="303"/>
      <c r="AQ7" s="303"/>
      <c r="AR7" s="303"/>
      <c r="AS7" s="24"/>
      <c r="AT7" s="24"/>
      <c r="AU7" s="24"/>
      <c r="AV7" s="24"/>
      <c r="AW7" s="24"/>
      <c r="AX7" s="24"/>
      <c r="AY7" s="24"/>
      <c r="AZ7" s="24"/>
      <c r="BA7" s="25"/>
    </row>
    <row r="8" spans="1:54" s="26" customFormat="1" ht="13.5" customHeight="1">
      <c r="C8" s="310" t="s">
        <v>189</v>
      </c>
      <c r="D8" s="311"/>
      <c r="E8" s="311"/>
      <c r="F8" s="311"/>
      <c r="G8" s="311"/>
      <c r="H8" s="311"/>
      <c r="I8" s="311"/>
      <c r="J8" s="311"/>
      <c r="K8" s="311"/>
      <c r="L8" s="312"/>
      <c r="M8" s="313"/>
      <c r="N8" s="314"/>
      <c r="O8" s="314"/>
      <c r="P8" s="315"/>
      <c r="Q8" s="316"/>
      <c r="R8" s="317"/>
      <c r="S8" s="317"/>
      <c r="T8" s="317"/>
      <c r="U8" s="317"/>
      <c r="V8" s="317"/>
      <c r="W8" s="318"/>
      <c r="X8" s="319"/>
      <c r="Y8" s="320"/>
      <c r="Z8" s="320"/>
      <c r="AA8" s="321"/>
      <c r="AB8" s="319"/>
      <c r="AC8" s="320"/>
      <c r="AD8" s="320"/>
      <c r="AE8" s="321"/>
      <c r="AF8" s="344"/>
      <c r="AG8" s="345"/>
      <c r="AH8" s="345"/>
      <c r="AI8" s="346"/>
      <c r="AJ8" s="319"/>
      <c r="AK8" s="320"/>
      <c r="AL8" s="320"/>
      <c r="AM8" s="321"/>
      <c r="AN8" s="65"/>
      <c r="AO8" s="29"/>
      <c r="AP8" s="29"/>
      <c r="AQ8" s="63"/>
      <c r="AR8" s="63"/>
      <c r="AS8" s="63"/>
      <c r="AT8" s="63"/>
      <c r="AU8" s="29"/>
      <c r="AV8" s="29"/>
      <c r="AW8" s="29"/>
      <c r="AX8" s="63"/>
      <c r="AY8" s="63"/>
      <c r="AZ8" s="63"/>
      <c r="BA8" s="64"/>
    </row>
    <row r="9" spans="1:54" s="26" customFormat="1" ht="13.5" customHeight="1">
      <c r="C9" s="27"/>
      <c r="D9" s="280" t="s">
        <v>190</v>
      </c>
      <c r="E9" s="280"/>
      <c r="F9" s="280"/>
      <c r="G9" s="280"/>
      <c r="H9" s="280"/>
      <c r="I9" s="280"/>
      <c r="J9" s="280"/>
      <c r="K9" s="280"/>
      <c r="L9" s="281"/>
      <c r="M9" s="272"/>
      <c r="N9" s="273"/>
      <c r="O9" s="273"/>
      <c r="P9" s="274"/>
      <c r="Q9" s="304"/>
      <c r="R9" s="305"/>
      <c r="S9" s="305"/>
      <c r="T9" s="305"/>
      <c r="U9" s="305"/>
      <c r="V9" s="305"/>
      <c r="W9" s="306"/>
      <c r="X9" s="307"/>
      <c r="Y9" s="308"/>
      <c r="Z9" s="308"/>
      <c r="AA9" s="309"/>
      <c r="AB9" s="307"/>
      <c r="AC9" s="308"/>
      <c r="AD9" s="308"/>
      <c r="AE9" s="309"/>
      <c r="AF9" s="347"/>
      <c r="AG9" s="348"/>
      <c r="AH9" s="348"/>
      <c r="AI9" s="349"/>
      <c r="AJ9" s="307"/>
      <c r="AK9" s="308"/>
      <c r="AL9" s="308"/>
      <c r="AM9" s="309"/>
      <c r="AN9" s="65"/>
      <c r="AO9" s="29"/>
      <c r="AP9" s="29"/>
      <c r="AQ9" s="63"/>
      <c r="AR9" s="63"/>
      <c r="AS9" s="63"/>
      <c r="AT9" s="63"/>
      <c r="AU9" s="29"/>
      <c r="AV9" s="29"/>
      <c r="AW9" s="29"/>
      <c r="AX9" s="63"/>
      <c r="AY9" s="63"/>
      <c r="AZ9" s="63"/>
      <c r="BA9" s="64"/>
    </row>
    <row r="10" spans="1:54" s="26" customFormat="1" ht="13.5" customHeight="1">
      <c r="A10" s="26">
        <v>1</v>
      </c>
      <c r="C10" s="27"/>
      <c r="D10" s="280" t="s">
        <v>191</v>
      </c>
      <c r="E10" s="280"/>
      <c r="F10" s="280"/>
      <c r="G10" s="280"/>
      <c r="H10" s="280"/>
      <c r="I10" s="280"/>
      <c r="J10" s="280"/>
      <c r="K10" s="280"/>
      <c r="L10" s="281"/>
      <c r="M10" s="272"/>
      <c r="N10" s="273"/>
      <c r="O10" s="273"/>
      <c r="P10" s="274"/>
      <c r="Q10" s="304"/>
      <c r="R10" s="305"/>
      <c r="S10" s="305"/>
      <c r="T10" s="305"/>
      <c r="U10" s="305"/>
      <c r="V10" s="305"/>
      <c r="W10" s="306"/>
      <c r="X10" s="307"/>
      <c r="Y10" s="308"/>
      <c r="Z10" s="308"/>
      <c r="AA10" s="309"/>
      <c r="AB10" s="307"/>
      <c r="AC10" s="308"/>
      <c r="AD10" s="308"/>
      <c r="AE10" s="309"/>
      <c r="AF10" s="347"/>
      <c r="AG10" s="348"/>
      <c r="AH10" s="348"/>
      <c r="AI10" s="349"/>
      <c r="AJ10" s="307"/>
      <c r="AK10" s="308"/>
      <c r="AL10" s="308"/>
      <c r="AM10" s="309"/>
      <c r="AN10" s="65"/>
      <c r="AO10" s="29"/>
      <c r="AP10" s="29"/>
      <c r="AQ10" s="63"/>
      <c r="AR10" s="63"/>
      <c r="AS10" s="63"/>
      <c r="AT10" s="63"/>
      <c r="AU10" s="29"/>
      <c r="AV10" s="29"/>
      <c r="AW10" s="29"/>
      <c r="AX10" s="63"/>
      <c r="AY10" s="63"/>
      <c r="AZ10" s="63"/>
      <c r="BA10" s="64"/>
    </row>
    <row r="11" spans="1:54" s="26" customFormat="1" ht="13.5" customHeight="1">
      <c r="A11" s="26">
        <v>1</v>
      </c>
      <c r="C11" s="27"/>
      <c r="D11" s="280" t="str">
        <f>"　　"&amp;IF(ISNA(VLOOKUP(A11,入力シート!$B$42:$AX$44,3,FALSE)),"",VLOOKUP(A11,入力シート!$B$42:$AX$44,3,FALSE))</f>
        <v>　　</v>
      </c>
      <c r="E11" s="280"/>
      <c r="F11" s="280"/>
      <c r="G11" s="280"/>
      <c r="H11" s="280"/>
      <c r="I11" s="280"/>
      <c r="J11" s="280"/>
      <c r="K11" s="280"/>
      <c r="L11" s="281"/>
      <c r="M11" s="272"/>
      <c r="N11" s="273"/>
      <c r="O11" s="273"/>
      <c r="P11" s="274"/>
      <c r="Q11" s="269"/>
      <c r="R11" s="270"/>
      <c r="S11" s="270"/>
      <c r="T11" s="270"/>
      <c r="U11" s="270"/>
      <c r="V11" s="270"/>
      <c r="W11" s="271"/>
      <c r="X11" s="307"/>
      <c r="Y11" s="308"/>
      <c r="Z11" s="308"/>
      <c r="AA11" s="309"/>
      <c r="AB11" s="307"/>
      <c r="AC11" s="308"/>
      <c r="AD11" s="308"/>
      <c r="AE11" s="309"/>
      <c r="AF11" s="347"/>
      <c r="AG11" s="348"/>
      <c r="AH11" s="348"/>
      <c r="AI11" s="349"/>
      <c r="AJ11" s="275"/>
      <c r="AK11" s="276"/>
      <c r="AL11" s="276"/>
      <c r="AM11" s="277"/>
      <c r="AN11" s="278"/>
      <c r="AO11" s="279"/>
      <c r="AP11" s="279"/>
      <c r="AQ11" s="279"/>
      <c r="AR11" s="279"/>
      <c r="AS11" s="29"/>
      <c r="AT11" s="29"/>
      <c r="AU11" s="29"/>
      <c r="AV11" s="29"/>
      <c r="AW11" s="29"/>
      <c r="AX11" s="29"/>
      <c r="AY11" s="29"/>
      <c r="AZ11" s="29"/>
      <c r="BA11" s="30"/>
    </row>
    <row r="12" spans="1:54" s="26" customFormat="1" ht="13.5" customHeight="1">
      <c r="A12" s="26">
        <v>1</v>
      </c>
      <c r="C12" s="27"/>
      <c r="D12" s="280" t="str">
        <f>"　　　"&amp;IF(ISNA(VLOOKUP(A12,入力シート!$B$42:$AX$44,21,FALSE)),"",VLOOKUP(A12,入力シート!$B$42:$AX$44,21,FALSE))</f>
        <v>　　　</v>
      </c>
      <c r="E12" s="280"/>
      <c r="F12" s="280"/>
      <c r="G12" s="280"/>
      <c r="H12" s="280"/>
      <c r="I12" s="280"/>
      <c r="J12" s="280"/>
      <c r="K12" s="280"/>
      <c r="L12" s="281"/>
      <c r="M12" s="272">
        <f>IF(D12="","",IF(ISNA(VLOOKUP(A12,入力シート!$B$42:$BD$44,47,FALSE)),"",VLOOKUP(A12,入力シート!$B$42:$BD$44,47,FALSE)))</f>
        <v>0</v>
      </c>
      <c r="N12" s="273"/>
      <c r="O12" s="273"/>
      <c r="P12" s="274"/>
      <c r="Q12" s="286">
        <f>IF(D12="","",IF(ISNA(VLOOKUP(A12,入力シート!$B$42:$BD$44,44,FALSE)),"",VLOOKUP(A12,入力シート!$B$42:$BD$44,44,FALSE)))</f>
        <v>0</v>
      </c>
      <c r="R12" s="287"/>
      <c r="S12" s="287"/>
      <c r="T12" s="287"/>
      <c r="U12" s="9" t="str">
        <f>IF(V12="","","×")</f>
        <v/>
      </c>
      <c r="V12" s="288" t="str">
        <f>IF(ISNA(VLOOKUP(A12,入力シート!$B$42:$BF$44,56,FALSE)),"",VLOOKUP(A12,入力シート!$B$42:$BF$44,56,FALSE))</f>
        <v/>
      </c>
      <c r="W12" s="289"/>
      <c r="X12" s="272">
        <f>IF(D12="","",IF(ISNA(VLOOKUP(A12,入力シート!$B$42:$BD$44,47,FALSE)),"",VLOOKUP(A12,入力シート!$B$42:$BD$44,47,FALSE)))</f>
        <v>0</v>
      </c>
      <c r="Y12" s="273"/>
      <c r="Z12" s="273"/>
      <c r="AA12" s="274"/>
      <c r="AB12" s="272" t="str">
        <f>IF(X12="","","0")</f>
        <v>0</v>
      </c>
      <c r="AC12" s="273"/>
      <c r="AD12" s="273"/>
      <c r="AE12" s="274"/>
      <c r="AF12" s="347"/>
      <c r="AG12" s="348"/>
      <c r="AH12" s="348"/>
      <c r="AI12" s="349"/>
      <c r="AJ12" s="275" t="str">
        <f>IF(入力シート!AY42="","",IF(ISNA(VLOOKUP(A12,入力シート!$B$42:$BF$44,50,FALSE)),"",VLOOKUP(A12,入力シート!$B$42:$BF$44,50,FALSE)))</f>
        <v/>
      </c>
      <c r="AK12" s="276"/>
      <c r="AL12" s="276"/>
      <c r="AM12" s="277"/>
      <c r="AN12" s="278">
        <f>IF(ISNA(VLOOKUP(A12,入力シート!$B$42:$BF$44,12,FALSE)),"",VLOOKUP(A12,入力シート!$B$42:$BF$44,12,FALSE))</f>
        <v>0</v>
      </c>
      <c r="AO12" s="279"/>
      <c r="AP12" s="279"/>
      <c r="AQ12" s="279"/>
      <c r="AR12" s="279"/>
      <c r="AS12" s="279">
        <f>IF(ISNA(VLOOKUP(A12,入力シート!$B$48:$AP$50,12,FALSE)),"",VLOOKUP(A12,入力シート!$B$48:$AP$50,12,FALSE))</f>
        <v>0</v>
      </c>
      <c r="AT12" s="279"/>
      <c r="AU12" s="279"/>
      <c r="AV12" s="280">
        <f>IF(ISNA(VLOOKUP(A12,入力シート!$B$48:$AP$50,22,FALSE)),"",VLOOKUP(A12,入力シート!$B$48:$AP$50,22,FALSE))</f>
        <v>0</v>
      </c>
      <c r="AW12" s="280"/>
      <c r="AX12" s="280"/>
      <c r="AY12" s="280"/>
      <c r="AZ12" s="280"/>
      <c r="BA12" s="285"/>
    </row>
    <row r="13" spans="1:54" s="26" customFormat="1" ht="13.5" customHeight="1">
      <c r="C13" s="27"/>
      <c r="D13" s="280" t="str">
        <f>"　　　"&amp;IF(ISNA(VLOOKUP(A13,入力シート!$B$42:$AX$44,21,FALSE)),"",VLOOKUP(A13,入力シート!$B$42:$AX$44,21,FALSE))</f>
        <v>　　　</v>
      </c>
      <c r="E13" s="280"/>
      <c r="F13" s="280"/>
      <c r="G13" s="280"/>
      <c r="H13" s="280"/>
      <c r="I13" s="280"/>
      <c r="J13" s="280"/>
      <c r="K13" s="280"/>
      <c r="L13" s="281"/>
      <c r="M13" s="272"/>
      <c r="N13" s="273"/>
      <c r="O13" s="273"/>
      <c r="P13" s="274"/>
      <c r="Q13" s="282"/>
      <c r="R13" s="283"/>
      <c r="S13" s="283"/>
      <c r="T13" s="283"/>
      <c r="U13" s="283"/>
      <c r="V13" s="283"/>
      <c r="W13" s="284"/>
      <c r="X13" s="272"/>
      <c r="Y13" s="273"/>
      <c r="Z13" s="273"/>
      <c r="AA13" s="274"/>
      <c r="AB13" s="272"/>
      <c r="AC13" s="273"/>
      <c r="AD13" s="273"/>
      <c r="AE13" s="274"/>
      <c r="AF13" s="347"/>
      <c r="AG13" s="348"/>
      <c r="AH13" s="348"/>
      <c r="AI13" s="349"/>
      <c r="AJ13" s="275"/>
      <c r="AK13" s="276"/>
      <c r="AL13" s="276"/>
      <c r="AM13" s="277"/>
      <c r="AN13" s="278"/>
      <c r="AO13" s="279"/>
      <c r="AP13" s="279"/>
      <c r="AQ13" s="279"/>
      <c r="AR13" s="279"/>
      <c r="AS13" s="29"/>
      <c r="AT13" s="29"/>
      <c r="AU13" s="29"/>
      <c r="AV13" s="29"/>
      <c r="AW13" s="29"/>
      <c r="AX13" s="29"/>
      <c r="AY13" s="29"/>
      <c r="AZ13" s="29"/>
      <c r="BA13" s="30"/>
    </row>
    <row r="14" spans="1:54" s="26" customFormat="1" ht="13.5" customHeight="1">
      <c r="A14" s="26">
        <v>2</v>
      </c>
      <c r="C14" s="27"/>
      <c r="D14" s="280" t="str">
        <f>"　　"&amp;IF(ISNA(VLOOKUP(A14,入力シート!$B$42:$AX$44,3,FALSE)),"",VLOOKUP(A14,入力シート!$B$42:$AX$44,3,FALSE))</f>
        <v>　　</v>
      </c>
      <c r="E14" s="280"/>
      <c r="F14" s="280"/>
      <c r="G14" s="280"/>
      <c r="H14" s="280"/>
      <c r="I14" s="280"/>
      <c r="J14" s="280"/>
      <c r="K14" s="280"/>
      <c r="L14" s="281"/>
      <c r="M14" s="272"/>
      <c r="N14" s="273"/>
      <c r="O14" s="273"/>
      <c r="P14" s="274"/>
      <c r="Q14" s="282"/>
      <c r="R14" s="283"/>
      <c r="S14" s="283"/>
      <c r="T14" s="283"/>
      <c r="U14" s="283"/>
      <c r="V14" s="283"/>
      <c r="W14" s="284"/>
      <c r="X14" s="272"/>
      <c r="Y14" s="273"/>
      <c r="Z14" s="273"/>
      <c r="AA14" s="274"/>
      <c r="AB14" s="272"/>
      <c r="AC14" s="273"/>
      <c r="AD14" s="273"/>
      <c r="AE14" s="274"/>
      <c r="AF14" s="347"/>
      <c r="AG14" s="348"/>
      <c r="AH14" s="348"/>
      <c r="AI14" s="349"/>
      <c r="AJ14" s="275"/>
      <c r="AK14" s="276"/>
      <c r="AL14" s="276"/>
      <c r="AM14" s="277"/>
      <c r="AN14" s="278"/>
      <c r="AO14" s="279"/>
      <c r="AP14" s="279"/>
      <c r="AQ14" s="279"/>
      <c r="AR14" s="279"/>
      <c r="AS14" s="29"/>
      <c r="AT14" s="29"/>
      <c r="AU14" s="29"/>
      <c r="AV14" s="29"/>
      <c r="AW14" s="29"/>
      <c r="AX14" s="29"/>
      <c r="AY14" s="29"/>
      <c r="AZ14" s="29"/>
      <c r="BA14" s="30"/>
    </row>
    <row r="15" spans="1:54" s="26" customFormat="1" ht="13.5" customHeight="1">
      <c r="A15" s="26">
        <v>2</v>
      </c>
      <c r="C15" s="27"/>
      <c r="D15" s="280" t="str">
        <f>"　　　"&amp;IF(ISNA(VLOOKUP(A15,入力シート!$B$42:$AX$44,21,FALSE)),"",VLOOKUP(A15,入力シート!$B$42:$AX$44,21,FALSE))</f>
        <v>　　　</v>
      </c>
      <c r="E15" s="280"/>
      <c r="F15" s="280"/>
      <c r="G15" s="280"/>
      <c r="H15" s="280"/>
      <c r="I15" s="280"/>
      <c r="J15" s="280"/>
      <c r="K15" s="280"/>
      <c r="L15" s="281"/>
      <c r="M15" s="272">
        <f>IF(D15="","",IF(ISNA(VLOOKUP(A15,入力シート!$B$42:$BD$44,47,FALSE)),"",VLOOKUP(A15,入力シート!$B$42:$BD$44,47,FALSE)))</f>
        <v>0</v>
      </c>
      <c r="N15" s="273"/>
      <c r="O15" s="273"/>
      <c r="P15" s="274"/>
      <c r="Q15" s="286">
        <f>IF(D15="","",IF(ISNA(VLOOKUP(A15,入力シート!$B$42:$BD$44,44,FALSE)),"",VLOOKUP(A15,入力シート!$B$42:$BD$44,44,FALSE)))</f>
        <v>0</v>
      </c>
      <c r="R15" s="287"/>
      <c r="S15" s="287"/>
      <c r="T15" s="287"/>
      <c r="U15" s="9" t="str">
        <f>IF(V15="","","×")</f>
        <v/>
      </c>
      <c r="V15" s="288" t="str">
        <f>IF(ISNA(VLOOKUP(A15,入力シート!$B$42:$BF$44,56,FALSE)),"",VLOOKUP(A15,入力シート!$B$42:$BF$44,56,FALSE))</f>
        <v/>
      </c>
      <c r="W15" s="289"/>
      <c r="X15" s="272">
        <f>IF(D15="","",IF(ISNA(VLOOKUP(A15,入力シート!$B$42:$BD$44,47,FALSE)),"",VLOOKUP(A15,入力シート!$B$42:$BD$44,47,FALSE)))</f>
        <v>0</v>
      </c>
      <c r="Y15" s="273"/>
      <c r="Z15" s="273"/>
      <c r="AA15" s="274"/>
      <c r="AB15" s="272" t="str">
        <f>IF(X15="","","0")</f>
        <v>0</v>
      </c>
      <c r="AC15" s="273"/>
      <c r="AD15" s="273"/>
      <c r="AE15" s="274"/>
      <c r="AF15" s="347"/>
      <c r="AG15" s="348"/>
      <c r="AH15" s="348"/>
      <c r="AI15" s="349"/>
      <c r="AJ15" s="275" t="str">
        <f>IF(入力シート!AY43="","",IF(ISNA(VLOOKUP(A15,入力シート!$B$42:$BF$44,50,FALSE)),"",VLOOKUP(A15,入力シート!$B$42:$BF$44,50,FALSE)))</f>
        <v/>
      </c>
      <c r="AK15" s="276"/>
      <c r="AL15" s="276"/>
      <c r="AM15" s="277"/>
      <c r="AN15" s="278">
        <f>IF(ISNA(VLOOKUP(A15,入力シート!$B$42:$BF$44,12,FALSE)),"",VLOOKUP(A15,入力シート!$B$42:$BF$44,12,FALSE))</f>
        <v>0</v>
      </c>
      <c r="AO15" s="279"/>
      <c r="AP15" s="279"/>
      <c r="AQ15" s="279"/>
      <c r="AR15" s="279"/>
      <c r="AS15" s="279">
        <f>IF(ISNA(VLOOKUP(A15,入力シート!$B$48:$AP$50,12,FALSE)),"",VLOOKUP(A15,入力シート!$B$48:$AP$50,12,FALSE))</f>
        <v>0</v>
      </c>
      <c r="AT15" s="279"/>
      <c r="AU15" s="279"/>
      <c r="AV15" s="280">
        <f>IF(ISNA(VLOOKUP(A15,入力シート!$B$48:$AP$50,22,FALSE)),"",VLOOKUP(A15,入力シート!$B$48:$AP$50,22,FALSE))</f>
        <v>0</v>
      </c>
      <c r="AW15" s="280"/>
      <c r="AX15" s="280"/>
      <c r="AY15" s="280"/>
      <c r="AZ15" s="280"/>
      <c r="BA15" s="285"/>
    </row>
    <row r="16" spans="1:54" s="26" customFormat="1" ht="13.5" customHeight="1">
      <c r="C16" s="27"/>
      <c r="D16" s="280" t="str">
        <f>"　　　"&amp;IF(ISNA(VLOOKUP(A16,入力シート!$B$42:$AX$44,21,FALSE)),"",VLOOKUP(A16,入力シート!$B$42:$AX$44,21,FALSE))</f>
        <v>　　　</v>
      </c>
      <c r="E16" s="280"/>
      <c r="F16" s="280"/>
      <c r="G16" s="280"/>
      <c r="H16" s="280"/>
      <c r="I16" s="280"/>
      <c r="J16" s="280"/>
      <c r="K16" s="280"/>
      <c r="L16" s="281"/>
      <c r="M16" s="272"/>
      <c r="N16" s="273"/>
      <c r="O16" s="273"/>
      <c r="P16" s="274"/>
      <c r="Q16" s="282"/>
      <c r="R16" s="283"/>
      <c r="S16" s="283"/>
      <c r="T16" s="283"/>
      <c r="U16" s="283"/>
      <c r="V16" s="283"/>
      <c r="W16" s="284"/>
      <c r="X16" s="272"/>
      <c r="Y16" s="273"/>
      <c r="Z16" s="273"/>
      <c r="AA16" s="274"/>
      <c r="AB16" s="272"/>
      <c r="AC16" s="273"/>
      <c r="AD16" s="273"/>
      <c r="AE16" s="274"/>
      <c r="AF16" s="347"/>
      <c r="AG16" s="348"/>
      <c r="AH16" s="348"/>
      <c r="AI16" s="349"/>
      <c r="AJ16" s="275"/>
      <c r="AK16" s="276"/>
      <c r="AL16" s="276"/>
      <c r="AM16" s="277"/>
      <c r="AN16" s="278"/>
      <c r="AO16" s="279"/>
      <c r="AP16" s="279"/>
      <c r="AQ16" s="279"/>
      <c r="AR16" s="279"/>
      <c r="AS16" s="29"/>
      <c r="AT16" s="29"/>
      <c r="AU16" s="29"/>
      <c r="AV16" s="29"/>
      <c r="AW16" s="29"/>
      <c r="AX16" s="29"/>
      <c r="AY16" s="29"/>
      <c r="AZ16" s="29"/>
      <c r="BA16" s="30"/>
    </row>
    <row r="17" spans="1:54" s="26" customFormat="1" ht="13.5" customHeight="1">
      <c r="A17" s="26">
        <v>3</v>
      </c>
      <c r="C17" s="27"/>
      <c r="D17" s="280" t="str">
        <f>"　　"&amp;IF(ISNA(VLOOKUP(A17,入力シート!$B$42:$AX$44,3,FALSE)),"",VLOOKUP(A17,入力シート!$B$42:$AX$44,3,FALSE))</f>
        <v>　　</v>
      </c>
      <c r="E17" s="280"/>
      <c r="F17" s="280"/>
      <c r="G17" s="280"/>
      <c r="H17" s="280"/>
      <c r="I17" s="280"/>
      <c r="J17" s="280"/>
      <c r="K17" s="280"/>
      <c r="L17" s="281"/>
      <c r="M17" s="272"/>
      <c r="N17" s="273"/>
      <c r="O17" s="273"/>
      <c r="P17" s="274"/>
      <c r="Q17" s="282"/>
      <c r="R17" s="283"/>
      <c r="S17" s="283"/>
      <c r="T17" s="283"/>
      <c r="U17" s="283"/>
      <c r="V17" s="283"/>
      <c r="W17" s="284"/>
      <c r="X17" s="272"/>
      <c r="Y17" s="273"/>
      <c r="Z17" s="273"/>
      <c r="AA17" s="274"/>
      <c r="AB17" s="272"/>
      <c r="AC17" s="273"/>
      <c r="AD17" s="273"/>
      <c r="AE17" s="274"/>
      <c r="AF17" s="347"/>
      <c r="AG17" s="348"/>
      <c r="AH17" s="348"/>
      <c r="AI17" s="349"/>
      <c r="AJ17" s="275"/>
      <c r="AK17" s="276"/>
      <c r="AL17" s="276"/>
      <c r="AM17" s="277"/>
      <c r="AN17" s="278"/>
      <c r="AO17" s="279"/>
      <c r="AP17" s="279"/>
      <c r="AQ17" s="279"/>
      <c r="AR17" s="279"/>
      <c r="AS17" s="29"/>
      <c r="AT17" s="29"/>
      <c r="AU17" s="29"/>
      <c r="AV17" s="29"/>
      <c r="AW17" s="29"/>
      <c r="AX17" s="29"/>
      <c r="AY17" s="29"/>
      <c r="AZ17" s="29"/>
      <c r="BA17" s="30"/>
    </row>
    <row r="18" spans="1:54" s="26" customFormat="1" ht="13.5" customHeight="1">
      <c r="A18" s="26">
        <v>3</v>
      </c>
      <c r="C18" s="27"/>
      <c r="D18" s="280" t="str">
        <f>"　　　"&amp;IF(ISNA(VLOOKUP(A18,入力シート!$B$42:$AX$44,21,FALSE)),"",VLOOKUP(A18,入力シート!$B$42:$AX$44,21,FALSE))</f>
        <v>　　　</v>
      </c>
      <c r="E18" s="280"/>
      <c r="F18" s="280"/>
      <c r="G18" s="280"/>
      <c r="H18" s="280"/>
      <c r="I18" s="280"/>
      <c r="J18" s="280"/>
      <c r="K18" s="280"/>
      <c r="L18" s="281"/>
      <c r="M18" s="272">
        <f>IF(D18="","",IF(ISNA(VLOOKUP(A18,入力シート!$B$42:$BD$44,47,FALSE)),"",VLOOKUP(A18,入力シート!$B$42:$BD$44,47,FALSE)))</f>
        <v>0</v>
      </c>
      <c r="N18" s="273"/>
      <c r="O18" s="273"/>
      <c r="P18" s="274"/>
      <c r="Q18" s="286">
        <f>IF(D18="","",IF(ISNA(VLOOKUP(A18,入力シート!$B$42:$BD$44,44,FALSE)),"",VLOOKUP(A18,入力シート!$B$42:$BD$44,44,FALSE)))</f>
        <v>0</v>
      </c>
      <c r="R18" s="287"/>
      <c r="S18" s="287"/>
      <c r="T18" s="287"/>
      <c r="U18" s="9" t="str">
        <f>IF(V18="","","×")</f>
        <v/>
      </c>
      <c r="V18" s="288" t="str">
        <f>IF(ISNA(VLOOKUP(A18,入力シート!$B$42:$BF$44,56,FALSE)),"",VLOOKUP(A18,入力シート!$B$42:$BF$44,56,FALSE))</f>
        <v/>
      </c>
      <c r="W18" s="289"/>
      <c r="X18" s="272">
        <f>IF(D18="","",IF(ISNA(VLOOKUP(A18,入力シート!$B$42:$BD$44,47,FALSE)),"",VLOOKUP(A18,入力シート!$B$42:$BD$44,47,FALSE)))</f>
        <v>0</v>
      </c>
      <c r="Y18" s="273"/>
      <c r="Z18" s="273"/>
      <c r="AA18" s="274"/>
      <c r="AB18" s="272" t="str">
        <f>IF(X18="","","0")</f>
        <v>0</v>
      </c>
      <c r="AC18" s="273"/>
      <c r="AD18" s="273"/>
      <c r="AE18" s="274"/>
      <c r="AF18" s="347"/>
      <c r="AG18" s="348"/>
      <c r="AH18" s="348"/>
      <c r="AI18" s="349"/>
      <c r="AJ18" s="275" t="str">
        <f>IF(入力シート!AY44="","",IF(ISNA(VLOOKUP(A18,入力シート!$B$42:$BF$44,50,FALSE)),"",VLOOKUP(A18,入力シート!$B$42:$BF$44,50,FALSE)))</f>
        <v/>
      </c>
      <c r="AK18" s="276"/>
      <c r="AL18" s="276"/>
      <c r="AM18" s="277"/>
      <c r="AN18" s="278">
        <f>IF(ISNA(VLOOKUP(A18,入力シート!$B$42:$BF$44,12,FALSE)),"",VLOOKUP(A18,入力シート!$B$42:$BF$44,12,FALSE))</f>
        <v>0</v>
      </c>
      <c r="AO18" s="279"/>
      <c r="AP18" s="279"/>
      <c r="AQ18" s="279"/>
      <c r="AR18" s="279"/>
      <c r="AS18" s="279">
        <f>IF(ISNA(VLOOKUP(A18,入力シート!$B$48:$AP$50,12,FALSE)),"",VLOOKUP(A18,入力シート!$B$48:$AP$50,12,FALSE))</f>
        <v>0</v>
      </c>
      <c r="AT18" s="279"/>
      <c r="AU18" s="279"/>
      <c r="AV18" s="280">
        <f>IF(ISNA(VLOOKUP(A18,入力シート!$B$48:$AP$50,22,FALSE)),"",VLOOKUP(A18,入力シート!$B$48:$AP$50,22,FALSE))</f>
        <v>0</v>
      </c>
      <c r="AW18" s="280"/>
      <c r="AX18" s="280"/>
      <c r="AY18" s="280"/>
      <c r="AZ18" s="280"/>
      <c r="BA18" s="285"/>
    </row>
    <row r="19" spans="1:54" s="26" customFormat="1" ht="13.5" customHeight="1">
      <c r="C19" s="27"/>
      <c r="D19" s="280" t="s">
        <v>192</v>
      </c>
      <c r="E19" s="280"/>
      <c r="F19" s="280"/>
      <c r="G19" s="280"/>
      <c r="H19" s="280"/>
      <c r="I19" s="280"/>
      <c r="J19" s="280"/>
      <c r="K19" s="280"/>
      <c r="L19" s="281"/>
      <c r="M19" s="272"/>
      <c r="N19" s="273"/>
      <c r="O19" s="273"/>
      <c r="P19" s="274"/>
      <c r="Q19" s="304"/>
      <c r="R19" s="305"/>
      <c r="S19" s="305"/>
      <c r="T19" s="305"/>
      <c r="U19" s="305"/>
      <c r="V19" s="305"/>
      <c r="W19" s="306"/>
      <c r="X19" s="272"/>
      <c r="Y19" s="273"/>
      <c r="Z19" s="273"/>
      <c r="AA19" s="274"/>
      <c r="AB19" s="307"/>
      <c r="AC19" s="308"/>
      <c r="AD19" s="308"/>
      <c r="AE19" s="309"/>
      <c r="AF19" s="347"/>
      <c r="AG19" s="348"/>
      <c r="AH19" s="348"/>
      <c r="AI19" s="349"/>
      <c r="AJ19" s="275"/>
      <c r="AK19" s="276"/>
      <c r="AL19" s="276"/>
      <c r="AM19" s="277"/>
      <c r="AN19" s="278"/>
      <c r="AO19" s="279"/>
      <c r="AP19" s="279"/>
      <c r="AQ19" s="279"/>
      <c r="AR19" s="279"/>
      <c r="AS19" s="29"/>
      <c r="AT19" s="29"/>
      <c r="AU19" s="29"/>
      <c r="AV19" s="29"/>
      <c r="AW19" s="29"/>
      <c r="AX19" s="29"/>
      <c r="AY19" s="29"/>
      <c r="AZ19" s="29"/>
      <c r="BA19" s="30"/>
    </row>
    <row r="20" spans="1:54" s="26" customFormat="1" ht="13.5" customHeight="1">
      <c r="A20" s="26">
        <v>4</v>
      </c>
      <c r="C20" s="27"/>
      <c r="D20" s="280" t="str">
        <f>"　　"&amp;IF(ISNA(VLOOKUP(A20,入力シート!$B$55:$AM$57,3,FALSE)),"",VLOOKUP(A20,入力シート!$B$55:$AM$57,3,FALSE))</f>
        <v>　　</v>
      </c>
      <c r="E20" s="280"/>
      <c r="F20" s="280"/>
      <c r="G20" s="280"/>
      <c r="H20" s="280"/>
      <c r="I20" s="280"/>
      <c r="J20" s="280"/>
      <c r="K20" s="280"/>
      <c r="L20" s="281"/>
      <c r="M20" s="272"/>
      <c r="N20" s="273"/>
      <c r="O20" s="273"/>
      <c r="P20" s="274"/>
      <c r="Q20" s="286" t="str">
        <f>IF(D20="","",IF(ISNA(VLOOKUP(A20,入力シート!$B$42:$BD$44,44,FALSE)),"",VLOOKUP(A20,入力シート!$B$42:$BD$44,44,FALSE)))</f>
        <v/>
      </c>
      <c r="R20" s="287"/>
      <c r="S20" s="287"/>
      <c r="T20" s="287"/>
      <c r="U20" s="9" t="str">
        <f>IF(V20="","","×")</f>
        <v/>
      </c>
      <c r="V20" s="288" t="str">
        <f>IF(ISNA(VLOOKUP(A20,入力シート!$B$41:$BF$44,56,FALSE)),"",VLOOKUP(A20,入力シート!$B$41:$BF$44,56,FALSE))</f>
        <v/>
      </c>
      <c r="W20" s="289"/>
      <c r="X20" s="272" t="str">
        <f>IF(D20="","",IF(ISNA(VLOOKUP(A20,入力シート!$B$42:$BD$44,47,FALSE)),"",VLOOKUP(A20,入力シート!$B$42:$BD$44,47,FALSE)))</f>
        <v/>
      </c>
      <c r="Y20" s="273"/>
      <c r="Z20" s="273"/>
      <c r="AA20" s="274"/>
      <c r="AB20" s="272" t="str">
        <f>IF(X20="","","0")</f>
        <v/>
      </c>
      <c r="AC20" s="273"/>
      <c r="AD20" s="273"/>
      <c r="AE20" s="274"/>
      <c r="AF20" s="347"/>
      <c r="AG20" s="348"/>
      <c r="AH20" s="348"/>
      <c r="AI20" s="349"/>
      <c r="AJ20" s="275"/>
      <c r="AK20" s="276"/>
      <c r="AL20" s="276"/>
      <c r="AM20" s="277"/>
      <c r="AN20" s="278"/>
      <c r="AO20" s="279"/>
      <c r="AP20" s="279"/>
      <c r="AQ20" s="279"/>
      <c r="AR20" s="279"/>
      <c r="AS20" s="29"/>
      <c r="AT20" s="29"/>
      <c r="AU20" s="29"/>
      <c r="AV20" s="29"/>
      <c r="AW20" s="29"/>
      <c r="AX20" s="29"/>
      <c r="AY20" s="29"/>
      <c r="AZ20" s="29"/>
      <c r="BA20" s="30"/>
    </row>
    <row r="21" spans="1:54" s="26" customFormat="1" ht="13.5" customHeight="1">
      <c r="A21" s="26">
        <v>4</v>
      </c>
      <c r="C21" s="27"/>
      <c r="D21" s="280" t="str">
        <f>"　　　"&amp;IF(ISNA(VLOOKUP(A21,入力シート!$B$55:$AM$57,19,FALSE)),"",VLOOKUP(A21,入力シート!$B$55:$AM$57,19,FALSE))</f>
        <v>　　　</v>
      </c>
      <c r="E21" s="280"/>
      <c r="F21" s="280"/>
      <c r="G21" s="280"/>
      <c r="H21" s="280"/>
      <c r="I21" s="280"/>
      <c r="J21" s="280"/>
      <c r="K21" s="280"/>
      <c r="L21" s="281"/>
      <c r="M21" s="272">
        <f>IF(D21="","",IF(ISNA(VLOOKUP(A21,入力シート!$B$55:$AM$57,27,FALSE)),"",VLOOKUP(A21,入力シート!$B$55:$AM$57,27,FALSE)))</f>
        <v>0</v>
      </c>
      <c r="N21" s="273"/>
      <c r="O21" s="273"/>
      <c r="P21" s="274"/>
      <c r="Q21" s="286">
        <f>IF(D21="","",IF(ISNA(VLOOKUP(A21,入力シート!$B$55:$AM$57,27,FALSE)),"",VLOOKUP(A21,入力シート!$B$55:$AM$57,27,FALSE)))</f>
        <v>0</v>
      </c>
      <c r="R21" s="287"/>
      <c r="S21" s="287"/>
      <c r="T21" s="287"/>
      <c r="U21" s="9" t="str">
        <f>IF(V21="","","×")</f>
        <v/>
      </c>
      <c r="V21" s="288" t="str">
        <f>IF(Q21=0,"","1名")</f>
        <v/>
      </c>
      <c r="W21" s="289"/>
      <c r="X21" s="272">
        <f>IF(D21="","",IF(ISNA(VLOOKUP(A21,入力シート!$B$55:$AM$57,31,FALSE)),"",VLOOKUP(A21,入力シート!$B$55:$AM$57,31,FALSE)))</f>
        <v>0</v>
      </c>
      <c r="Y21" s="273"/>
      <c r="Z21" s="273"/>
      <c r="AA21" s="274"/>
      <c r="AB21" s="272">
        <f>IF(D21="","",IF(ISNA(VLOOKUP(A21,入力シート!$B$55:$AM$57,35,FALSE)),"",VLOOKUP(A21,入力シート!$B$55:$AM$57,35,FALSE)))</f>
        <v>0</v>
      </c>
      <c r="AC21" s="273"/>
      <c r="AD21" s="273"/>
      <c r="AE21" s="274"/>
      <c r="AF21" s="347"/>
      <c r="AG21" s="348"/>
      <c r="AH21" s="348"/>
      <c r="AI21" s="349"/>
      <c r="AJ21" s="275" t="str">
        <f>IF(入力シート!Q55="","",IF(ISNA(VLOOKUP(A21,入力シート!$B$55:$AM$57,16,FALSE)),"",VLOOKUP(A21,入力シート!$B$55:$AM$57,16,FALSE)))</f>
        <v/>
      </c>
      <c r="AK21" s="276"/>
      <c r="AL21" s="276"/>
      <c r="AM21" s="277"/>
      <c r="AN21" s="322" t="str">
        <f>IF(M21=0,"","別添「広報活動実績報告書のとおり」")</f>
        <v/>
      </c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5"/>
    </row>
    <row r="22" spans="1:54" s="26" customFormat="1" ht="13.5" customHeight="1">
      <c r="A22" s="26">
        <v>5</v>
      </c>
      <c r="C22" s="27"/>
      <c r="D22" s="280" t="str">
        <f>"　　　"&amp;IF(ISNA(VLOOKUP(A22,入力シート!$B$55:$AM$57,19,FALSE)),"",VLOOKUP(A22,入力シート!$B$55:$AM$57,19,FALSE))</f>
        <v>　　　</v>
      </c>
      <c r="E22" s="280"/>
      <c r="F22" s="280"/>
      <c r="G22" s="280"/>
      <c r="H22" s="280"/>
      <c r="I22" s="280"/>
      <c r="J22" s="280"/>
      <c r="K22" s="280"/>
      <c r="L22" s="281"/>
      <c r="M22" s="272">
        <f>IF(D22="","",IF(ISNA(VLOOKUP(A22,入力シート!$B$55:$AM$57,27,FALSE)),"",VLOOKUP(A22,入力シート!$B$55:$AM$57,27,FALSE)))</f>
        <v>0</v>
      </c>
      <c r="N22" s="273"/>
      <c r="O22" s="273"/>
      <c r="P22" s="274"/>
      <c r="Q22" s="286">
        <f>IF(D22="","",IF(ISNA(VLOOKUP(A22,入力シート!$B$55:$AM$57,27,FALSE)),"",VLOOKUP(A22,入力シート!$B$55:$AM$57,27,FALSE)))</f>
        <v>0</v>
      </c>
      <c r="R22" s="287"/>
      <c r="S22" s="287"/>
      <c r="T22" s="287"/>
      <c r="U22" s="9" t="str">
        <f>IF(V22="","","×")</f>
        <v/>
      </c>
      <c r="V22" s="288" t="str">
        <f t="shared" ref="V22:V23" si="0">IF(Q22=0,"","1名")</f>
        <v/>
      </c>
      <c r="W22" s="289"/>
      <c r="X22" s="272">
        <f>IF(D22="","",IF(ISNA(VLOOKUP(A22,入力シート!$B$55:$AM$57,31,FALSE)),"",VLOOKUP(A22,入力シート!$B$55:$AM$57,31,FALSE)))</f>
        <v>0</v>
      </c>
      <c r="Y22" s="273"/>
      <c r="Z22" s="273"/>
      <c r="AA22" s="274"/>
      <c r="AB22" s="272">
        <f>IF(D22="","",IF(ISNA(VLOOKUP(A22,入力シート!$B$55:$AM$57,35,FALSE)),"",VLOOKUP(A22,入力シート!$B$55:$AM$57,35,FALSE)))</f>
        <v>0</v>
      </c>
      <c r="AC22" s="273"/>
      <c r="AD22" s="273"/>
      <c r="AE22" s="274"/>
      <c r="AF22" s="347"/>
      <c r="AG22" s="348"/>
      <c r="AH22" s="348"/>
      <c r="AI22" s="349"/>
      <c r="AJ22" s="275" t="str">
        <f>IF(入力シート!Q56="","",IF(ISNA(VLOOKUP(A22,入力シート!$B$55:$AM$57,16,FALSE)),"",VLOOKUP(A22,入力シート!$B$55:$AM$57,16,FALSE)))</f>
        <v/>
      </c>
      <c r="AK22" s="276"/>
      <c r="AL22" s="276"/>
      <c r="AM22" s="277"/>
      <c r="AN22" s="322" t="str">
        <f t="shared" ref="AN22:AN23" si="1">IF(M22=0,"","別添「広報活動実績報告書のとおり」")</f>
        <v/>
      </c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5"/>
    </row>
    <row r="23" spans="1:54" s="26" customFormat="1" ht="13.5" customHeight="1">
      <c r="A23" s="26">
        <v>6</v>
      </c>
      <c r="C23" s="27"/>
      <c r="D23" s="280" t="str">
        <f>"　　　"&amp;IF(ISNA(VLOOKUP(A23,入力シート!$B$55:$AM$57,19,FALSE)),"",VLOOKUP(A23,入力シート!$B$55:$AM$57,19,FALSE))</f>
        <v>　　　</v>
      </c>
      <c r="E23" s="280"/>
      <c r="F23" s="280"/>
      <c r="G23" s="280"/>
      <c r="H23" s="280"/>
      <c r="I23" s="280"/>
      <c r="J23" s="280"/>
      <c r="K23" s="280"/>
      <c r="L23" s="281"/>
      <c r="M23" s="272">
        <f>IF(D23="","",IF(ISNA(VLOOKUP(A23,入力シート!$B$55:$AM$57,27,FALSE)),"",VLOOKUP(A23,入力シート!$B$55:$AM$57,27,FALSE)))</f>
        <v>0</v>
      </c>
      <c r="N23" s="273"/>
      <c r="O23" s="273"/>
      <c r="P23" s="274"/>
      <c r="Q23" s="286">
        <f>IF(D23="","",IF(ISNA(VLOOKUP(A23,入力シート!$B$55:$AM$57,27,FALSE)),"",VLOOKUP(A23,入力シート!$B$55:$AM$57,27,FALSE)))</f>
        <v>0</v>
      </c>
      <c r="R23" s="287"/>
      <c r="S23" s="287"/>
      <c r="T23" s="287"/>
      <c r="U23" s="9" t="str">
        <f>IF(V23="","","×")</f>
        <v/>
      </c>
      <c r="V23" s="288" t="str">
        <f t="shared" si="0"/>
        <v/>
      </c>
      <c r="W23" s="289"/>
      <c r="X23" s="272">
        <f>IF(D23="","",IF(ISNA(VLOOKUP(A23,入力シート!$B$55:$AM$57,31,FALSE)),"",VLOOKUP(A23,入力シート!$B$55:$AM$57,31,FALSE)))</f>
        <v>0</v>
      </c>
      <c r="Y23" s="273"/>
      <c r="Z23" s="273"/>
      <c r="AA23" s="274"/>
      <c r="AB23" s="272">
        <f>IF(D23="","",IF(ISNA(VLOOKUP(A23,入力シート!$B$55:$AM$57,35,FALSE)),"",VLOOKUP(A23,入力シート!$B$55:$AM$57,35,FALSE)))</f>
        <v>0</v>
      </c>
      <c r="AC23" s="273"/>
      <c r="AD23" s="273"/>
      <c r="AE23" s="274"/>
      <c r="AF23" s="347"/>
      <c r="AG23" s="348"/>
      <c r="AH23" s="348"/>
      <c r="AI23" s="349"/>
      <c r="AJ23" s="275" t="str">
        <f>IF(入力シート!Q57="","",IF(ISNA(VLOOKUP(A23,入力シート!$B$55:$AM$57,16,FALSE)),"",VLOOKUP(A23,入力シート!$B$55:$AM$57,16,FALSE)))</f>
        <v/>
      </c>
      <c r="AK23" s="276"/>
      <c r="AL23" s="276"/>
      <c r="AM23" s="277"/>
      <c r="AN23" s="322" t="str">
        <f t="shared" si="1"/>
        <v/>
      </c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5"/>
    </row>
    <row r="24" spans="1:54" s="26" customFormat="1" ht="13.5" customHeight="1" thickBot="1">
      <c r="A24" s="26">
        <v>7</v>
      </c>
      <c r="C24" s="27"/>
      <c r="D24" s="280"/>
      <c r="E24" s="280"/>
      <c r="F24" s="280"/>
      <c r="G24" s="280"/>
      <c r="H24" s="280"/>
      <c r="I24" s="280"/>
      <c r="J24" s="280"/>
      <c r="K24" s="280"/>
      <c r="L24" s="281"/>
      <c r="M24" s="272"/>
      <c r="N24" s="273"/>
      <c r="O24" s="273"/>
      <c r="P24" s="274"/>
      <c r="Q24" s="304"/>
      <c r="R24" s="305"/>
      <c r="S24" s="305"/>
      <c r="T24" s="305"/>
      <c r="U24" s="305"/>
      <c r="V24" s="305"/>
      <c r="W24" s="306"/>
      <c r="X24" s="272"/>
      <c r="Y24" s="273"/>
      <c r="Z24" s="273"/>
      <c r="AA24" s="274"/>
      <c r="AB24" s="307"/>
      <c r="AC24" s="308"/>
      <c r="AD24" s="308"/>
      <c r="AE24" s="309"/>
      <c r="AF24" s="350"/>
      <c r="AG24" s="351"/>
      <c r="AH24" s="351"/>
      <c r="AI24" s="352"/>
      <c r="AJ24" s="307"/>
      <c r="AK24" s="308"/>
      <c r="AL24" s="308"/>
      <c r="AM24" s="309"/>
      <c r="AN24" s="353"/>
      <c r="AO24" s="354"/>
      <c r="AP24" s="354"/>
      <c r="AQ24" s="323"/>
      <c r="AR24" s="323"/>
      <c r="AS24" s="323"/>
      <c r="AT24" s="323"/>
      <c r="AU24" s="354"/>
      <c r="AV24" s="354"/>
      <c r="AW24" s="354"/>
      <c r="AX24" s="323"/>
      <c r="AY24" s="323"/>
      <c r="AZ24" s="323"/>
      <c r="BA24" s="324"/>
    </row>
    <row r="25" spans="1:54" s="26" customFormat="1" ht="13.5" customHeight="1">
      <c r="C25" s="325" t="s">
        <v>193</v>
      </c>
      <c r="D25" s="326"/>
      <c r="E25" s="326"/>
      <c r="F25" s="326"/>
      <c r="G25" s="326"/>
      <c r="H25" s="326"/>
      <c r="I25" s="326"/>
      <c r="J25" s="326"/>
      <c r="K25" s="326"/>
      <c r="L25" s="327"/>
      <c r="M25" s="328">
        <f>SUM(M8:P24)</f>
        <v>0</v>
      </c>
      <c r="N25" s="329"/>
      <c r="O25" s="329"/>
      <c r="P25" s="330"/>
      <c r="Q25" s="331"/>
      <c r="R25" s="332"/>
      <c r="S25" s="332"/>
      <c r="T25" s="332"/>
      <c r="U25" s="332"/>
      <c r="V25" s="332"/>
      <c r="W25" s="333"/>
      <c r="X25" s="334">
        <f>IF(SUM(X8:AA24)&gt;入力シート!AS12,入力シート!AS12,SUM(X8:AA24))</f>
        <v>0</v>
      </c>
      <c r="Y25" s="335"/>
      <c r="Z25" s="335"/>
      <c r="AA25" s="336"/>
      <c r="AB25" s="337">
        <f>SUM(AB8:AE24)</f>
        <v>0</v>
      </c>
      <c r="AC25" s="338"/>
      <c r="AD25" s="338"/>
      <c r="AE25" s="339"/>
      <c r="AF25" s="337">
        <f>入力シート!T12</f>
        <v>0</v>
      </c>
      <c r="AG25" s="338"/>
      <c r="AH25" s="338"/>
      <c r="AI25" s="339"/>
      <c r="AJ25" s="340"/>
      <c r="AK25" s="341"/>
      <c r="AL25" s="341"/>
      <c r="AM25" s="342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2"/>
    </row>
    <row r="26" spans="1:54" s="26" customFormat="1" ht="4.5" customHeight="1">
      <c r="C26" s="33"/>
      <c r="D26" s="33"/>
      <c r="E26" s="33"/>
      <c r="F26" s="33"/>
      <c r="G26" s="33"/>
      <c r="H26" s="33"/>
      <c r="I26" s="33"/>
      <c r="J26" s="33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</row>
    <row r="27" spans="1:54" s="11" customFormat="1" ht="15" customHeight="1">
      <c r="B27" s="10" t="s">
        <v>194</v>
      </c>
    </row>
    <row r="28" spans="1:54" s="11" customFormat="1" ht="4.5" customHeight="1">
      <c r="B28" s="10"/>
    </row>
    <row r="29" spans="1:54" ht="15" customHeight="1">
      <c r="C29" s="343" t="s">
        <v>195</v>
      </c>
      <c r="D29" s="206"/>
      <c r="E29" s="206"/>
      <c r="F29" s="206"/>
      <c r="G29" s="206"/>
      <c r="H29" s="206"/>
      <c r="I29" s="206"/>
      <c r="J29" s="206"/>
      <c r="K29" s="206"/>
      <c r="L29" s="207"/>
      <c r="M29" s="85" t="s">
        <v>196</v>
      </c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5" t="s">
        <v>197</v>
      </c>
      <c r="Y29" s="83"/>
      <c r="Z29" s="83"/>
      <c r="AA29" s="83"/>
      <c r="AB29" s="83"/>
      <c r="AC29" s="83"/>
      <c r="AD29" s="83"/>
      <c r="AE29" s="83"/>
      <c r="AF29" s="83"/>
      <c r="AG29" s="83"/>
      <c r="AH29" s="84"/>
      <c r="AI29" s="85" t="s">
        <v>182</v>
      </c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6"/>
      <c r="BB29" s="26"/>
    </row>
    <row r="30" spans="1:54" ht="15" customHeight="1">
      <c r="C30" s="355">
        <v>45748</v>
      </c>
      <c r="D30" s="356"/>
      <c r="E30" s="356"/>
      <c r="F30" s="356"/>
      <c r="G30" s="356"/>
      <c r="H30" s="357" t="s">
        <v>198</v>
      </c>
      <c r="I30" s="357"/>
      <c r="J30" s="357"/>
      <c r="K30" s="357"/>
      <c r="L30" s="358"/>
      <c r="M30" s="359" t="s">
        <v>53</v>
      </c>
      <c r="N30" s="357"/>
      <c r="O30" s="357"/>
      <c r="P30" s="34">
        <f>入力シート!C37</f>
        <v>0</v>
      </c>
      <c r="Q30" s="35" t="s">
        <v>199</v>
      </c>
      <c r="R30" s="35"/>
      <c r="S30" s="35"/>
      <c r="T30" s="26"/>
      <c r="U30" s="35"/>
      <c r="V30" s="35"/>
      <c r="W30" s="36"/>
      <c r="X30" s="359" t="s">
        <v>53</v>
      </c>
      <c r="Y30" s="357"/>
      <c r="Z30" s="357"/>
      <c r="AA30" s="34">
        <f>入力シート!N37</f>
        <v>0</v>
      </c>
      <c r="AB30" s="35" t="s">
        <v>200</v>
      </c>
      <c r="AC30" s="35"/>
      <c r="AD30" s="35"/>
      <c r="AE30" s="26"/>
      <c r="AF30" s="35"/>
      <c r="AG30" s="35"/>
      <c r="AH30" s="36"/>
      <c r="AI30" s="360" t="s">
        <v>201</v>
      </c>
      <c r="AJ30" s="361"/>
      <c r="AK30" s="361"/>
      <c r="AL30" s="361"/>
      <c r="AM30" s="361"/>
      <c r="AN30" s="361"/>
      <c r="AO30" s="361"/>
      <c r="AP30" s="357" t="s">
        <v>53</v>
      </c>
      <c r="AQ30" s="357"/>
      <c r="AR30" s="357"/>
      <c r="AS30" s="362">
        <f>入力シート!AF34</f>
        <v>0</v>
      </c>
      <c r="AT30" s="362"/>
      <c r="AU30" s="362"/>
      <c r="AV30" s="26" t="s">
        <v>54</v>
      </c>
      <c r="AW30" s="26"/>
      <c r="AX30" s="26"/>
      <c r="AY30" s="26"/>
      <c r="AZ30" s="26"/>
      <c r="BA30" s="37"/>
      <c r="BB30" s="26"/>
    </row>
    <row r="31" spans="1:54" ht="15" customHeight="1">
      <c r="C31" s="38"/>
      <c r="D31" s="363">
        <f>入力シート!F4</f>
        <v>0</v>
      </c>
      <c r="E31" s="363"/>
      <c r="F31" s="363"/>
      <c r="G31" s="363"/>
      <c r="H31" s="363"/>
      <c r="I31" s="364" t="s">
        <v>202</v>
      </c>
      <c r="J31" s="364"/>
      <c r="K31" s="364"/>
      <c r="L31" s="365"/>
      <c r="M31" s="104" t="s">
        <v>203</v>
      </c>
      <c r="N31" s="75"/>
      <c r="O31" s="75"/>
      <c r="P31" s="39">
        <f>入力シート!X30</f>
        <v>0</v>
      </c>
      <c r="Q31" s="40" t="s">
        <v>199</v>
      </c>
      <c r="R31" s="75" t="s">
        <v>46</v>
      </c>
      <c r="S31" s="75"/>
      <c r="T31" s="75"/>
      <c r="U31" s="39">
        <f>入力シート!X31</f>
        <v>0</v>
      </c>
      <c r="V31" s="40" t="s">
        <v>199</v>
      </c>
      <c r="W31" s="41" t="s">
        <v>204</v>
      </c>
      <c r="X31" s="104" t="s">
        <v>203</v>
      </c>
      <c r="Y31" s="75"/>
      <c r="Z31" s="75"/>
      <c r="AA31" s="39">
        <f ca="1">入力シート!AA30</f>
        <v>0</v>
      </c>
      <c r="AB31" s="40" t="s">
        <v>200</v>
      </c>
      <c r="AC31" s="75" t="s">
        <v>46</v>
      </c>
      <c r="AD31" s="75"/>
      <c r="AE31" s="75"/>
      <c r="AF31" s="39">
        <f ca="1">入力シート!AA31</f>
        <v>0</v>
      </c>
      <c r="AG31" s="40" t="s">
        <v>200</v>
      </c>
      <c r="AH31" s="41" t="s">
        <v>204</v>
      </c>
      <c r="AI31" s="366" t="s">
        <v>205</v>
      </c>
      <c r="AJ31" s="367"/>
      <c r="AK31" s="367"/>
      <c r="AL31" s="367"/>
      <c r="AM31" s="75" t="s">
        <v>55</v>
      </c>
      <c r="AN31" s="75"/>
      <c r="AO31" s="75"/>
      <c r="AP31" s="39">
        <f>入力シート!AF35</f>
        <v>0</v>
      </c>
      <c r="AQ31" s="40" t="s">
        <v>199</v>
      </c>
      <c r="AR31" s="75" t="s">
        <v>56</v>
      </c>
      <c r="AS31" s="75"/>
      <c r="AT31" s="75"/>
      <c r="AU31" s="39">
        <f>入力シート!AF36</f>
        <v>0</v>
      </c>
      <c r="AV31" s="40" t="s">
        <v>199</v>
      </c>
      <c r="AW31" s="75" t="s">
        <v>51</v>
      </c>
      <c r="AX31" s="75"/>
      <c r="AY31" s="75"/>
      <c r="AZ31" s="39">
        <f>入力シート!AF37</f>
        <v>0</v>
      </c>
      <c r="BA31" s="42" t="s">
        <v>199</v>
      </c>
      <c r="BB31" s="26"/>
    </row>
    <row r="32" spans="1:54" s="26" customFormat="1" ht="4.5" customHeight="1">
      <c r="C32" s="33"/>
      <c r="D32" s="33"/>
      <c r="E32" s="33"/>
      <c r="F32" s="33"/>
      <c r="G32" s="33"/>
      <c r="H32" s="33"/>
      <c r="I32" s="33"/>
      <c r="J32" s="33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</row>
    <row r="33" spans="2:53" s="11" customFormat="1" ht="15" customHeight="1">
      <c r="B33" s="10" t="s">
        <v>206</v>
      </c>
    </row>
    <row r="34" spans="2:53" s="11" customFormat="1" ht="4.5" customHeight="1">
      <c r="B34" s="10"/>
    </row>
    <row r="35" spans="2:53" ht="15" customHeight="1">
      <c r="C35" s="368" t="s">
        <v>207</v>
      </c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70"/>
      <c r="X35" s="368" t="s">
        <v>208</v>
      </c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70"/>
      <c r="AS35" s="368" t="s">
        <v>209</v>
      </c>
      <c r="AT35" s="369"/>
      <c r="AU35" s="369"/>
      <c r="AV35" s="369"/>
      <c r="AW35" s="369"/>
      <c r="AX35" s="369"/>
      <c r="AY35" s="369"/>
      <c r="AZ35" s="369"/>
      <c r="BA35" s="370"/>
    </row>
    <row r="36" spans="2:53" ht="15" customHeight="1">
      <c r="C36" s="371" t="s">
        <v>210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3"/>
      <c r="Q36" s="372" t="s">
        <v>211</v>
      </c>
      <c r="R36" s="372"/>
      <c r="S36" s="372"/>
      <c r="T36" s="372"/>
      <c r="U36" s="372"/>
      <c r="V36" s="372"/>
      <c r="W36" s="374"/>
      <c r="X36" s="371" t="s">
        <v>210</v>
      </c>
      <c r="Y36" s="372"/>
      <c r="Z36" s="372"/>
      <c r="AA36" s="372"/>
      <c r="AB36" s="372"/>
      <c r="AC36" s="372"/>
      <c r="AD36" s="372"/>
      <c r="AE36" s="372"/>
      <c r="AF36" s="372"/>
      <c r="AG36" s="372"/>
      <c r="AH36" s="372"/>
      <c r="AI36" s="372"/>
      <c r="AJ36" s="372"/>
      <c r="AK36" s="373"/>
      <c r="AL36" s="372" t="s">
        <v>211</v>
      </c>
      <c r="AM36" s="372"/>
      <c r="AN36" s="372"/>
      <c r="AO36" s="372"/>
      <c r="AP36" s="372"/>
      <c r="AQ36" s="372"/>
      <c r="AR36" s="374"/>
      <c r="AS36" s="381"/>
      <c r="AT36" s="382"/>
      <c r="AU36" s="382"/>
      <c r="AV36" s="382"/>
      <c r="AW36" s="382"/>
      <c r="AX36" s="382"/>
      <c r="AY36" s="382"/>
      <c r="AZ36" s="382"/>
      <c r="BA36" s="383"/>
    </row>
    <row r="37" spans="2:53" ht="15" customHeight="1">
      <c r="C37" s="375" t="s">
        <v>212</v>
      </c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7"/>
      <c r="Q37" s="378">
        <f>X25</f>
        <v>0</v>
      </c>
      <c r="R37" s="379"/>
      <c r="S37" s="379"/>
      <c r="T37" s="379"/>
      <c r="U37" s="379"/>
      <c r="V37" s="379"/>
      <c r="W37" s="380"/>
      <c r="X37" s="375" t="s">
        <v>213</v>
      </c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376"/>
      <c r="AJ37" s="376"/>
      <c r="AK37" s="377"/>
      <c r="AL37" s="379"/>
      <c r="AM37" s="379"/>
      <c r="AN37" s="379"/>
      <c r="AO37" s="379"/>
      <c r="AP37" s="379"/>
      <c r="AQ37" s="379"/>
      <c r="AR37" s="380"/>
      <c r="AS37" s="384"/>
      <c r="AT37" s="385"/>
      <c r="AU37" s="385"/>
      <c r="AV37" s="385"/>
      <c r="AW37" s="385"/>
      <c r="AX37" s="385"/>
      <c r="AY37" s="385"/>
      <c r="AZ37" s="385"/>
      <c r="BA37" s="386"/>
    </row>
    <row r="38" spans="2:53" ht="15" customHeight="1">
      <c r="C38" s="375" t="s">
        <v>102</v>
      </c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7"/>
      <c r="Q38" s="378">
        <f>AB25</f>
        <v>0</v>
      </c>
      <c r="R38" s="379"/>
      <c r="S38" s="379"/>
      <c r="T38" s="379"/>
      <c r="U38" s="379"/>
      <c r="V38" s="379"/>
      <c r="W38" s="380"/>
      <c r="X38" s="375" t="s">
        <v>214</v>
      </c>
      <c r="Y38" s="376"/>
      <c r="Z38" s="376"/>
      <c r="AA38" s="376"/>
      <c r="AB38" s="376"/>
      <c r="AC38" s="376"/>
      <c r="AD38" s="376"/>
      <c r="AE38" s="376"/>
      <c r="AF38" s="376"/>
      <c r="AG38" s="376"/>
      <c r="AH38" s="376"/>
      <c r="AI38" s="376"/>
      <c r="AJ38" s="376"/>
      <c r="AK38" s="377"/>
      <c r="AL38" s="378"/>
      <c r="AM38" s="379"/>
      <c r="AN38" s="379"/>
      <c r="AO38" s="379"/>
      <c r="AP38" s="379"/>
      <c r="AQ38" s="379"/>
      <c r="AR38" s="380"/>
      <c r="AS38" s="384"/>
      <c r="AT38" s="385"/>
      <c r="AU38" s="385"/>
      <c r="AV38" s="385"/>
      <c r="AW38" s="385"/>
      <c r="AX38" s="385"/>
      <c r="AY38" s="385"/>
      <c r="AZ38" s="385"/>
      <c r="BA38" s="386"/>
    </row>
    <row r="39" spans="2:53" ht="15" customHeight="1">
      <c r="C39" s="375" t="s">
        <v>51</v>
      </c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6"/>
      <c r="P39" s="377"/>
      <c r="Q39" s="378">
        <f>AF25</f>
        <v>0</v>
      </c>
      <c r="R39" s="379"/>
      <c r="S39" s="379"/>
      <c r="T39" s="379"/>
      <c r="U39" s="379"/>
      <c r="V39" s="379"/>
      <c r="W39" s="380"/>
      <c r="X39" s="375" t="s">
        <v>215</v>
      </c>
      <c r="Y39" s="376"/>
      <c r="Z39" s="376"/>
      <c r="AA39" s="376"/>
      <c r="AB39" s="376"/>
      <c r="AC39" s="376"/>
      <c r="AD39" s="376"/>
      <c r="AE39" s="376"/>
      <c r="AF39" s="376"/>
      <c r="AG39" s="376"/>
      <c r="AH39" s="376"/>
      <c r="AI39" s="376"/>
      <c r="AJ39" s="376"/>
      <c r="AK39" s="377"/>
      <c r="AL39" s="379"/>
      <c r="AM39" s="379"/>
      <c r="AN39" s="379"/>
      <c r="AO39" s="379"/>
      <c r="AP39" s="379"/>
      <c r="AQ39" s="379"/>
      <c r="AR39" s="380"/>
      <c r="AS39" s="384"/>
      <c r="AT39" s="385"/>
      <c r="AU39" s="385"/>
      <c r="AV39" s="385"/>
      <c r="AW39" s="385"/>
      <c r="AX39" s="385"/>
      <c r="AY39" s="385"/>
      <c r="AZ39" s="385"/>
      <c r="BA39" s="386"/>
    </row>
    <row r="40" spans="2:53" ht="15" customHeight="1"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7"/>
      <c r="Q40" s="379"/>
      <c r="R40" s="379"/>
      <c r="S40" s="379"/>
      <c r="T40" s="379"/>
      <c r="U40" s="379"/>
      <c r="V40" s="379"/>
      <c r="W40" s="380"/>
      <c r="X40" s="375" t="s">
        <v>216</v>
      </c>
      <c r="Y40" s="376"/>
      <c r="Z40" s="376"/>
      <c r="AA40" s="376"/>
      <c r="AB40" s="376"/>
      <c r="AC40" s="376"/>
      <c r="AD40" s="376"/>
      <c r="AE40" s="376"/>
      <c r="AF40" s="376"/>
      <c r="AG40" s="376"/>
      <c r="AH40" s="376"/>
      <c r="AI40" s="376"/>
      <c r="AJ40" s="376"/>
      <c r="AK40" s="377"/>
      <c r="AL40" s="378">
        <f>X25</f>
        <v>0</v>
      </c>
      <c r="AM40" s="379"/>
      <c r="AN40" s="379"/>
      <c r="AO40" s="379"/>
      <c r="AP40" s="379"/>
      <c r="AQ40" s="379"/>
      <c r="AR40" s="380"/>
      <c r="AS40" s="384"/>
      <c r="AT40" s="385"/>
      <c r="AU40" s="385"/>
      <c r="AV40" s="385"/>
      <c r="AW40" s="385"/>
      <c r="AX40" s="385"/>
      <c r="AY40" s="385"/>
      <c r="AZ40" s="385"/>
      <c r="BA40" s="386"/>
    </row>
    <row r="41" spans="2:53" ht="15" customHeight="1"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7"/>
      <c r="Q41" s="379"/>
      <c r="R41" s="379"/>
      <c r="S41" s="379"/>
      <c r="T41" s="379"/>
      <c r="U41" s="379"/>
      <c r="V41" s="379"/>
      <c r="W41" s="380"/>
      <c r="X41" s="375" t="s">
        <v>217</v>
      </c>
      <c r="Y41" s="376"/>
      <c r="Z41" s="376"/>
      <c r="AA41" s="376"/>
      <c r="AB41" s="376"/>
      <c r="AC41" s="376"/>
      <c r="AD41" s="376"/>
      <c r="AE41" s="376"/>
      <c r="AF41" s="376"/>
      <c r="AG41" s="376"/>
      <c r="AH41" s="376"/>
      <c r="AI41" s="376"/>
      <c r="AJ41" s="376"/>
      <c r="AK41" s="377"/>
      <c r="AL41" s="379"/>
      <c r="AM41" s="379"/>
      <c r="AN41" s="379"/>
      <c r="AO41" s="379"/>
      <c r="AP41" s="379"/>
      <c r="AQ41" s="379"/>
      <c r="AR41" s="380"/>
      <c r="AS41" s="384"/>
      <c r="AT41" s="385"/>
      <c r="AU41" s="385"/>
      <c r="AV41" s="385"/>
      <c r="AW41" s="385"/>
      <c r="AX41" s="385"/>
      <c r="AY41" s="385"/>
      <c r="AZ41" s="385"/>
      <c r="BA41" s="386"/>
    </row>
    <row r="42" spans="2:53" ht="15" customHeight="1">
      <c r="C42" s="397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9"/>
      <c r="Q42" s="400"/>
      <c r="R42" s="400"/>
      <c r="S42" s="400"/>
      <c r="T42" s="400"/>
      <c r="U42" s="400"/>
      <c r="V42" s="400"/>
      <c r="W42" s="401"/>
      <c r="X42" s="397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8"/>
      <c r="AK42" s="399"/>
      <c r="AL42" s="400"/>
      <c r="AM42" s="400"/>
      <c r="AN42" s="400"/>
      <c r="AO42" s="400"/>
      <c r="AP42" s="400"/>
      <c r="AQ42" s="400"/>
      <c r="AR42" s="401"/>
      <c r="AS42" s="387"/>
      <c r="AT42" s="388"/>
      <c r="AU42" s="388"/>
      <c r="AV42" s="388"/>
      <c r="AW42" s="388"/>
      <c r="AX42" s="388"/>
      <c r="AY42" s="388"/>
      <c r="AZ42" s="388"/>
      <c r="BA42" s="389"/>
    </row>
    <row r="43" spans="2:53" ht="15" customHeight="1">
      <c r="C43" s="402" t="s">
        <v>218</v>
      </c>
      <c r="D43" s="403"/>
      <c r="E43" s="403"/>
      <c r="F43" s="403"/>
      <c r="G43" s="403"/>
      <c r="H43" s="403"/>
      <c r="I43" s="403"/>
      <c r="J43" s="403"/>
      <c r="K43" s="403"/>
      <c r="L43" s="403"/>
      <c r="M43" s="403"/>
      <c r="N43" s="403"/>
      <c r="O43" s="403"/>
      <c r="P43" s="404"/>
      <c r="Q43" s="395">
        <f>SUM(Q37:W42)</f>
        <v>0</v>
      </c>
      <c r="R43" s="367"/>
      <c r="S43" s="367"/>
      <c r="T43" s="367"/>
      <c r="U43" s="367"/>
      <c r="V43" s="367"/>
      <c r="W43" s="405"/>
      <c r="X43" s="402" t="s">
        <v>219</v>
      </c>
      <c r="Y43" s="403"/>
      <c r="Z43" s="403"/>
      <c r="AA43" s="403"/>
      <c r="AB43" s="403"/>
      <c r="AC43" s="403"/>
      <c r="AD43" s="403"/>
      <c r="AE43" s="403"/>
      <c r="AF43" s="403"/>
      <c r="AG43" s="403"/>
      <c r="AH43" s="403"/>
      <c r="AI43" s="403"/>
      <c r="AJ43" s="403"/>
      <c r="AK43" s="404"/>
      <c r="AL43" s="395">
        <f>SUM(AL38:AR42)</f>
        <v>0</v>
      </c>
      <c r="AM43" s="367"/>
      <c r="AN43" s="367"/>
      <c r="AO43" s="367"/>
      <c r="AP43" s="367"/>
      <c r="AQ43" s="367"/>
      <c r="AR43" s="405"/>
      <c r="AS43" s="395">
        <f>Q43-AL43</f>
        <v>0</v>
      </c>
      <c r="AT43" s="395"/>
      <c r="AU43" s="395"/>
      <c r="AV43" s="395"/>
      <c r="AW43" s="395"/>
      <c r="AX43" s="395"/>
      <c r="AY43" s="395"/>
      <c r="AZ43" s="395"/>
      <c r="BA43" s="396"/>
    </row>
    <row r="44" spans="2:53" s="26" customFormat="1" ht="4.5" customHeight="1">
      <c r="C44" s="33"/>
      <c r="D44" s="33"/>
      <c r="E44" s="33"/>
      <c r="F44" s="33"/>
      <c r="G44" s="33"/>
      <c r="H44" s="33"/>
      <c r="I44" s="33"/>
      <c r="J44" s="33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</row>
    <row r="45" spans="2:53" ht="15" customHeight="1">
      <c r="B45" s="10" t="s">
        <v>220</v>
      </c>
    </row>
    <row r="46" spans="2:53" s="11" customFormat="1" ht="4.5" customHeight="1">
      <c r="B46" s="10"/>
    </row>
    <row r="47" spans="2:53" ht="15" customHeight="1">
      <c r="C47" s="82" t="s">
        <v>117</v>
      </c>
      <c r="D47" s="83"/>
      <c r="E47" s="83"/>
      <c r="F47" s="83"/>
      <c r="G47" s="83"/>
      <c r="H47" s="83"/>
      <c r="I47" s="83"/>
      <c r="J47" s="86"/>
      <c r="K47" s="87" t="str">
        <f>入力シート!K67&amp;""</f>
        <v/>
      </c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8"/>
    </row>
    <row r="48" spans="2:53" ht="15" customHeight="1" thickBot="1">
      <c r="C48" s="74" t="s">
        <v>119</v>
      </c>
      <c r="D48" s="75"/>
      <c r="E48" s="75"/>
      <c r="F48" s="75"/>
      <c r="G48" s="75"/>
      <c r="H48" s="75"/>
      <c r="I48" s="75"/>
      <c r="J48" s="76"/>
      <c r="K48" s="77" t="str">
        <f>入力シート!K68&amp;""</f>
        <v/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8"/>
    </row>
    <row r="49" spans="3:53" ht="15" customHeight="1">
      <c r="C49" s="79"/>
      <c r="D49" s="80"/>
      <c r="E49" s="80"/>
      <c r="F49" s="80"/>
      <c r="G49" s="80"/>
      <c r="H49" s="80"/>
      <c r="I49" s="80"/>
      <c r="J49" s="81"/>
      <c r="K49" s="82" t="s">
        <v>121</v>
      </c>
      <c r="L49" s="83"/>
      <c r="M49" s="83"/>
      <c r="N49" s="83"/>
      <c r="O49" s="83"/>
      <c r="P49" s="83"/>
      <c r="Q49" s="83"/>
      <c r="R49" s="84"/>
      <c r="S49" s="85" t="s">
        <v>98</v>
      </c>
      <c r="T49" s="83"/>
      <c r="U49" s="83"/>
      <c r="V49" s="83"/>
      <c r="W49" s="84"/>
      <c r="X49" s="85" t="s">
        <v>12</v>
      </c>
      <c r="Y49" s="83"/>
      <c r="Z49" s="83"/>
      <c r="AA49" s="83"/>
      <c r="AB49" s="84"/>
      <c r="AC49" s="85" t="s">
        <v>122</v>
      </c>
      <c r="AD49" s="83"/>
      <c r="AE49" s="83"/>
      <c r="AF49" s="83"/>
      <c r="AG49" s="83"/>
      <c r="AH49" s="83"/>
      <c r="AI49" s="83"/>
      <c r="AJ49" s="84"/>
      <c r="AK49" s="85" t="s">
        <v>123</v>
      </c>
      <c r="AL49" s="83"/>
      <c r="AM49" s="83"/>
      <c r="AN49" s="83"/>
      <c r="AO49" s="84"/>
      <c r="AP49" s="85" t="s">
        <v>124</v>
      </c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6"/>
    </row>
    <row r="50" spans="3:53" ht="15" customHeight="1">
      <c r="C50" s="111" t="s">
        <v>125</v>
      </c>
      <c r="D50" s="112"/>
      <c r="E50" s="112"/>
      <c r="F50" s="112"/>
      <c r="G50" s="112"/>
      <c r="H50" s="112"/>
      <c r="I50" s="112"/>
      <c r="J50" s="113"/>
      <c r="K50" s="111" t="str">
        <f>入力シート!K70&amp;""</f>
        <v/>
      </c>
      <c r="L50" s="112"/>
      <c r="M50" s="112"/>
      <c r="N50" s="112"/>
      <c r="O50" s="112"/>
      <c r="P50" s="112"/>
      <c r="Q50" s="112"/>
      <c r="R50" s="114"/>
      <c r="S50" s="115" t="str">
        <f>入力シート!S70&amp;""</f>
        <v/>
      </c>
      <c r="T50" s="112"/>
      <c r="U50" s="112"/>
      <c r="V50" s="112"/>
      <c r="W50" s="114"/>
      <c r="X50" s="115" t="str">
        <f>入力シート!X70&amp;""</f>
        <v/>
      </c>
      <c r="Y50" s="112"/>
      <c r="Z50" s="112"/>
      <c r="AA50" s="112"/>
      <c r="AB50" s="114"/>
      <c r="AC50" s="115" t="str">
        <f>入力シート!AC70&amp;""</f>
        <v/>
      </c>
      <c r="AD50" s="112"/>
      <c r="AE50" s="112"/>
      <c r="AF50" s="112"/>
      <c r="AG50" s="112"/>
      <c r="AH50" s="112"/>
      <c r="AI50" s="112"/>
      <c r="AJ50" s="114"/>
      <c r="AK50" s="115" t="str">
        <f>入力シート!AK70&amp;""</f>
        <v/>
      </c>
      <c r="AL50" s="112"/>
      <c r="AM50" s="112"/>
      <c r="AN50" s="112"/>
      <c r="AO50" s="114"/>
      <c r="AP50" s="251" t="str">
        <f>入力シート!AP70&amp;""</f>
        <v/>
      </c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394"/>
    </row>
    <row r="51" spans="3:53" ht="15" customHeight="1">
      <c r="C51" s="74" t="s">
        <v>132</v>
      </c>
      <c r="D51" s="75"/>
      <c r="E51" s="75"/>
      <c r="F51" s="75"/>
      <c r="G51" s="75"/>
      <c r="H51" s="75"/>
      <c r="I51" s="75"/>
      <c r="J51" s="76"/>
      <c r="K51" s="390" t="str">
        <f>入力シート!K71&amp;""</f>
        <v/>
      </c>
      <c r="L51" s="391"/>
      <c r="M51" s="391"/>
      <c r="N51" s="391"/>
      <c r="O51" s="391"/>
      <c r="P51" s="391"/>
      <c r="Q51" s="391"/>
      <c r="R51" s="392"/>
      <c r="S51" s="104" t="str">
        <f>入力シート!S71&amp;""</f>
        <v/>
      </c>
      <c r="T51" s="75"/>
      <c r="U51" s="75"/>
      <c r="V51" s="75"/>
      <c r="W51" s="103"/>
      <c r="X51" s="104" t="str">
        <f>入力シート!X71&amp;""</f>
        <v/>
      </c>
      <c r="Y51" s="75"/>
      <c r="Z51" s="75"/>
      <c r="AA51" s="75"/>
      <c r="AB51" s="103"/>
      <c r="AC51" s="104" t="str">
        <f>入力シート!AC71&amp;""</f>
        <v/>
      </c>
      <c r="AD51" s="75"/>
      <c r="AE51" s="75"/>
      <c r="AF51" s="75"/>
      <c r="AG51" s="75"/>
      <c r="AH51" s="75"/>
      <c r="AI51" s="75"/>
      <c r="AJ51" s="103"/>
      <c r="AK51" s="104" t="str">
        <f>入力シート!AK71&amp;""</f>
        <v/>
      </c>
      <c r="AL51" s="75"/>
      <c r="AM51" s="75"/>
      <c r="AN51" s="75"/>
      <c r="AO51" s="103"/>
      <c r="AP51" s="256" t="str">
        <f>入力シート!AP71&amp;""</f>
        <v/>
      </c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393"/>
    </row>
  </sheetData>
  <sheetProtection sheet="1" objects="1" scenarios="1" selectLockedCells="1" selectUnlockedCells="1"/>
  <mergeCells count="237">
    <mergeCell ref="D23:L23"/>
    <mergeCell ref="M23:P23"/>
    <mergeCell ref="Q23:T23"/>
    <mergeCell ref="V23:W23"/>
    <mergeCell ref="X23:AA23"/>
    <mergeCell ref="AB23:AE23"/>
    <mergeCell ref="AJ23:AM23"/>
    <mergeCell ref="AN23:BA23"/>
    <mergeCell ref="AS43:BA43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38:P38"/>
    <mergeCell ref="Q38:W38"/>
    <mergeCell ref="X38:AK38"/>
    <mergeCell ref="C47:J47"/>
    <mergeCell ref="K47:BA47"/>
    <mergeCell ref="C48:J48"/>
    <mergeCell ref="K48:BA48"/>
    <mergeCell ref="C51:J51"/>
    <mergeCell ref="K51:R51"/>
    <mergeCell ref="S51:W51"/>
    <mergeCell ref="X51:AB51"/>
    <mergeCell ref="AC51:AJ51"/>
    <mergeCell ref="AK51:AO51"/>
    <mergeCell ref="C49:J49"/>
    <mergeCell ref="K49:R49"/>
    <mergeCell ref="S49:W49"/>
    <mergeCell ref="X49:AB49"/>
    <mergeCell ref="AC49:AJ49"/>
    <mergeCell ref="AK49:AO49"/>
    <mergeCell ref="C50:J50"/>
    <mergeCell ref="K50:R50"/>
    <mergeCell ref="S50:W50"/>
    <mergeCell ref="X50:AB50"/>
    <mergeCell ref="AC50:AJ50"/>
    <mergeCell ref="AK50:AO50"/>
    <mergeCell ref="AP51:BA51"/>
    <mergeCell ref="AP50:BA50"/>
    <mergeCell ref="AW31:AY31"/>
    <mergeCell ref="C35:W35"/>
    <mergeCell ref="X35:AR35"/>
    <mergeCell ref="AS35:BA35"/>
    <mergeCell ref="C36:P36"/>
    <mergeCell ref="Q36:W36"/>
    <mergeCell ref="X36:AK36"/>
    <mergeCell ref="AL36:AR36"/>
    <mergeCell ref="C37:P37"/>
    <mergeCell ref="Q37:W37"/>
    <mergeCell ref="X37:AK37"/>
    <mergeCell ref="AL37:AR37"/>
    <mergeCell ref="AS36:BA42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30:G30"/>
    <mergeCell ref="H30:J30"/>
    <mergeCell ref="K30:L30"/>
    <mergeCell ref="M30:O30"/>
    <mergeCell ref="X30:Z30"/>
    <mergeCell ref="AI30:AO30"/>
    <mergeCell ref="AP30:AR30"/>
    <mergeCell ref="AS30:AU30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C29:L29"/>
    <mergeCell ref="M29:W29"/>
    <mergeCell ref="X29:AH29"/>
    <mergeCell ref="AI29:BA29"/>
    <mergeCell ref="AF8:AI24"/>
    <mergeCell ref="D24:L24"/>
    <mergeCell ref="M24:P24"/>
    <mergeCell ref="Q24:W24"/>
    <mergeCell ref="X24:AA24"/>
    <mergeCell ref="AB24:AE24"/>
    <mergeCell ref="AJ24:AM24"/>
    <mergeCell ref="AN24:AP24"/>
    <mergeCell ref="AQ24:AT24"/>
    <mergeCell ref="AU24:AW24"/>
    <mergeCell ref="D21:L21"/>
    <mergeCell ref="M21:P21"/>
    <mergeCell ref="Q21:T21"/>
    <mergeCell ref="V21:W21"/>
    <mergeCell ref="X21:AA21"/>
    <mergeCell ref="AB21:AE21"/>
    <mergeCell ref="AJ21:AM21"/>
    <mergeCell ref="AN21:BA21"/>
    <mergeCell ref="D22:L22"/>
    <mergeCell ref="M22:P22"/>
    <mergeCell ref="Q22:T22"/>
    <mergeCell ref="V22:W22"/>
    <mergeCell ref="X22:AA22"/>
    <mergeCell ref="AB22:AE22"/>
    <mergeCell ref="AJ22:AM22"/>
    <mergeCell ref="AN22:BA22"/>
    <mergeCell ref="D19:L19"/>
    <mergeCell ref="M19:P19"/>
    <mergeCell ref="Q19:W19"/>
    <mergeCell ref="X19:AA19"/>
    <mergeCell ref="AB19:AE19"/>
    <mergeCell ref="AJ19:AM19"/>
    <mergeCell ref="AN19:AR19"/>
    <mergeCell ref="D20:L20"/>
    <mergeCell ref="M20:P20"/>
    <mergeCell ref="Q20:T20"/>
    <mergeCell ref="V20:W20"/>
    <mergeCell ref="X20:AA20"/>
    <mergeCell ref="AB20:AE20"/>
    <mergeCell ref="AJ20:AM20"/>
    <mergeCell ref="AN20:AR20"/>
    <mergeCell ref="AV15:BA15"/>
    <mergeCell ref="D18:L18"/>
    <mergeCell ref="M18:P18"/>
    <mergeCell ref="Q18:T18"/>
    <mergeCell ref="V18:W18"/>
    <mergeCell ref="X18:AA18"/>
    <mergeCell ref="AB18:AE18"/>
    <mergeCell ref="AJ18:AM18"/>
    <mergeCell ref="AN18:AR18"/>
    <mergeCell ref="AS18:AU18"/>
    <mergeCell ref="AV18:BA18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D16:L16"/>
    <mergeCell ref="M16:P16"/>
    <mergeCell ref="Q16:W16"/>
    <mergeCell ref="X16:AA16"/>
    <mergeCell ref="AN11:AR11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D10:L10"/>
    <mergeCell ref="M10:P10"/>
    <mergeCell ref="Q10:W10"/>
    <mergeCell ref="X10:AA10"/>
    <mergeCell ref="AB10:AE10"/>
    <mergeCell ref="AJ10:AM10"/>
    <mergeCell ref="D11:L11"/>
    <mergeCell ref="M11:P11"/>
    <mergeCell ref="X11:AA11"/>
    <mergeCell ref="AB11:AE11"/>
    <mergeCell ref="AJ11:AM11"/>
    <mergeCell ref="D9:L9"/>
    <mergeCell ref="M9:P9"/>
    <mergeCell ref="Q9:W9"/>
    <mergeCell ref="X9:AA9"/>
    <mergeCell ref="AB9:AE9"/>
    <mergeCell ref="AJ9:AM9"/>
    <mergeCell ref="C8:L8"/>
    <mergeCell ref="M8:P8"/>
    <mergeCell ref="Q8:W8"/>
    <mergeCell ref="X8:AA8"/>
    <mergeCell ref="AB8:AE8"/>
    <mergeCell ref="AJ8:AM8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AP49:BA49"/>
    <mergeCell ref="Q11:W11"/>
    <mergeCell ref="AB16:AE16"/>
    <mergeCell ref="AJ16:AM16"/>
    <mergeCell ref="AN16:AR16"/>
    <mergeCell ref="D17:L17"/>
    <mergeCell ref="M17:P17"/>
    <mergeCell ref="Q17:W17"/>
    <mergeCell ref="X17:AA17"/>
    <mergeCell ref="AB17:AE17"/>
    <mergeCell ref="AJ17:AM17"/>
    <mergeCell ref="AN17:AR17"/>
    <mergeCell ref="AS12:AU12"/>
    <mergeCell ref="AV12:BA12"/>
    <mergeCell ref="D12:L12"/>
    <mergeCell ref="M12:P12"/>
    <mergeCell ref="Q12:T12"/>
    <mergeCell ref="V12:W12"/>
    <mergeCell ref="X12:AA12"/>
    <mergeCell ref="AB12:AE12"/>
    <mergeCell ref="AJ12:AM12"/>
    <mergeCell ref="AN12:AR12"/>
    <mergeCell ref="D13:L13"/>
    <mergeCell ref="M13:P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topLeftCell="A30" zoomScaleSheetLayoutView="100" workbookViewId="0">
      <selection activeCell="Q12" sqref="Q12:T12"/>
    </sheetView>
  </sheetViews>
  <sheetFormatPr defaultColWidth="2.375" defaultRowHeight="18.75" customHeight="1"/>
  <cols>
    <col min="1" max="16384" width="2.375" style="10"/>
  </cols>
  <sheetData>
    <row r="1" spans="1:35" ht="18.75" customHeight="1">
      <c r="AI1" s="23"/>
    </row>
    <row r="2" spans="1:35" ht="18.7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61"/>
      <c r="AA2" s="61"/>
      <c r="AB2" s="61"/>
      <c r="AC2" s="61"/>
      <c r="AD2" s="61"/>
      <c r="AE2" s="61"/>
      <c r="AF2" s="61"/>
      <c r="AG2" s="61"/>
      <c r="AH2" s="61"/>
      <c r="AI2" s="16"/>
    </row>
    <row r="3" spans="1:35" ht="18.75" customHeight="1">
      <c r="X3" s="17"/>
      <c r="Y3" s="17"/>
      <c r="Z3" s="406" t="s">
        <v>221</v>
      </c>
      <c r="AA3" s="406"/>
      <c r="AB3" s="406"/>
      <c r="AC3" s="406"/>
      <c r="AD3" s="406"/>
      <c r="AE3" s="406"/>
      <c r="AF3" s="406"/>
      <c r="AG3" s="406"/>
      <c r="AH3" s="406"/>
    </row>
    <row r="4" spans="1:35" ht="18.75" customHeight="1">
      <c r="X4" s="17"/>
      <c r="Y4" s="17"/>
      <c r="Z4" s="17"/>
      <c r="AA4" s="43"/>
      <c r="AB4" s="43"/>
      <c r="AC4" s="43"/>
      <c r="AD4" s="43"/>
      <c r="AE4" s="43"/>
      <c r="AF4" s="43"/>
      <c r="AG4" s="43"/>
      <c r="AH4" s="43"/>
    </row>
    <row r="5" spans="1:35" ht="18.75" customHeight="1"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5" ht="18.75" customHeight="1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>
      <c r="A7" s="14"/>
      <c r="C7" s="257" t="s">
        <v>222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</row>
    <row r="10" spans="1:35" ht="18.75" customHeight="1">
      <c r="A10" s="14"/>
    </row>
    <row r="11" spans="1:35" ht="18.75" customHeight="1">
      <c r="Q11" s="257" t="s">
        <v>6</v>
      </c>
      <c r="R11" s="257"/>
      <c r="S11" s="257"/>
      <c r="T11" s="257"/>
      <c r="U11" s="407">
        <f>入力シート!F5</f>
        <v>0</v>
      </c>
      <c r="V11" s="407"/>
      <c r="W11" s="407"/>
      <c r="X11" s="407"/>
      <c r="Y11" s="407"/>
      <c r="Z11" s="407"/>
      <c r="AA11" s="407"/>
      <c r="AB11" s="407"/>
      <c r="AC11" s="407"/>
      <c r="AD11" s="407"/>
      <c r="AE11" s="407"/>
      <c r="AF11" s="407"/>
      <c r="AG11" s="407"/>
      <c r="AH11" s="407"/>
    </row>
    <row r="12" spans="1:35" ht="18.75" customHeight="1">
      <c r="A12" s="14"/>
      <c r="Q12" s="257" t="s">
        <v>223</v>
      </c>
      <c r="R12" s="257"/>
      <c r="S12" s="257"/>
      <c r="T12" s="257"/>
      <c r="U12" s="409">
        <f>入力シート!F6</f>
        <v>0</v>
      </c>
      <c r="V12" s="409"/>
      <c r="W12" s="409"/>
      <c r="X12" s="409"/>
      <c r="Y12" s="409"/>
      <c r="Z12" s="409"/>
      <c r="AA12" s="409"/>
      <c r="AB12" s="409"/>
      <c r="AC12" s="409"/>
      <c r="AD12" s="409"/>
      <c r="AE12" s="409"/>
      <c r="AF12" s="409"/>
      <c r="AG12" s="409"/>
      <c r="AH12" s="409"/>
    </row>
    <row r="13" spans="1:35" ht="18.75" customHeight="1">
      <c r="A13" s="14"/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09"/>
      <c r="AF13" s="409"/>
      <c r="AG13" s="409"/>
      <c r="AH13" s="409"/>
    </row>
    <row r="14" spans="1:35" ht="18.75" customHeight="1">
      <c r="A14" s="14"/>
      <c r="Q14" s="257" t="s">
        <v>224</v>
      </c>
      <c r="R14" s="257"/>
      <c r="S14" s="257"/>
      <c r="T14" s="257"/>
      <c r="U14" s="407">
        <f>入力シート!F7</f>
        <v>0</v>
      </c>
      <c r="V14" s="407"/>
      <c r="W14" s="407"/>
      <c r="X14" s="407"/>
      <c r="Y14" s="407"/>
      <c r="Z14" s="407"/>
      <c r="AA14" s="407"/>
      <c r="AB14" s="407"/>
      <c r="AC14" s="407"/>
      <c r="AD14" s="407"/>
      <c r="AE14" s="407"/>
      <c r="AF14" s="407"/>
      <c r="AG14" s="407"/>
      <c r="AH14" s="407"/>
    </row>
    <row r="15" spans="1:35" ht="18.75" customHeight="1">
      <c r="A15" s="14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5" ht="18.75" customHeight="1">
      <c r="A16" s="14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4" ht="18.75" customHeight="1">
      <c r="C17" s="408" t="s">
        <v>225</v>
      </c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</row>
    <row r="18" spans="1:34" ht="18.75" customHeight="1">
      <c r="A18" s="14"/>
    </row>
    <row r="19" spans="1:34" ht="18.75" customHeight="1">
      <c r="A19" s="14"/>
    </row>
    <row r="20" spans="1:34" ht="17.25" customHeight="1">
      <c r="A20" s="14"/>
      <c r="B20" s="413" t="s">
        <v>226</v>
      </c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3"/>
      <c r="AD20" s="413"/>
      <c r="AE20" s="413"/>
      <c r="AF20" s="413"/>
      <c r="AG20" s="413"/>
      <c r="AH20" s="413"/>
    </row>
    <row r="21" spans="1:34" ht="17.25" customHeight="1"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F21" s="413"/>
      <c r="AG21" s="413"/>
      <c r="AH21" s="413"/>
    </row>
    <row r="22" spans="1:34" ht="18.75" customHeight="1">
      <c r="B22" s="413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  <c r="AC22" s="413"/>
      <c r="AD22" s="413"/>
      <c r="AE22" s="413"/>
      <c r="AF22" s="413"/>
      <c r="AG22" s="413"/>
      <c r="AH22" s="413"/>
    </row>
    <row r="23" spans="1:34" ht="18.7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>
      <c r="C24" s="385" t="s">
        <v>227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5"/>
    </row>
    <row r="25" spans="1:34" ht="18.75" customHeight="1">
      <c r="A25" s="14"/>
    </row>
    <row r="26" spans="1:34" ht="18.75" customHeight="1">
      <c r="C26" s="268" t="s">
        <v>228</v>
      </c>
      <c r="D26" s="268"/>
      <c r="E26" s="268"/>
      <c r="F26" s="268"/>
      <c r="G26" s="268"/>
      <c r="H26" s="268"/>
      <c r="I26" s="268"/>
      <c r="J26" s="268"/>
      <c r="K26" s="268"/>
      <c r="L26" s="268"/>
      <c r="M26" s="2"/>
      <c r="N26" s="267" t="s">
        <v>165</v>
      </c>
      <c r="O26" s="267"/>
      <c r="P26" s="267"/>
      <c r="Q26" s="410">
        <f>別紙!X25</f>
        <v>0</v>
      </c>
      <c r="R26" s="410"/>
      <c r="S26" s="410"/>
      <c r="T26" s="410"/>
      <c r="U26" s="410"/>
      <c r="V26" s="410"/>
      <c r="W26" s="410"/>
      <c r="X26" s="410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411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2"/>
    </row>
    <row r="28" spans="1:34" ht="18.7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261" t="s">
        <v>9</v>
      </c>
      <c r="O28" s="261"/>
      <c r="P28" s="261"/>
      <c r="Q28" s="268">
        <f>入力シート!AG4</f>
        <v>0</v>
      </c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"/>
    </row>
    <row r="29" spans="1:34" ht="18.75" customHeight="1">
      <c r="C29" s="268" t="s">
        <v>229</v>
      </c>
      <c r="D29" s="268"/>
      <c r="E29" s="268"/>
      <c r="F29" s="268"/>
      <c r="G29" s="268"/>
      <c r="H29" s="268"/>
      <c r="I29" s="268"/>
      <c r="J29" s="268"/>
      <c r="K29" s="268"/>
      <c r="L29" s="268"/>
      <c r="M29" s="2"/>
      <c r="N29" s="261" t="s">
        <v>230</v>
      </c>
      <c r="O29" s="261"/>
      <c r="P29" s="261"/>
      <c r="Q29" s="268">
        <f>入力シート!AG3</f>
        <v>0</v>
      </c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"/>
    </row>
    <row r="30" spans="1:34" ht="18.75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61" t="s">
        <v>9</v>
      </c>
      <c r="O31" s="261"/>
      <c r="P31" s="261"/>
      <c r="Q31" s="407">
        <f>入力シート!AG6</f>
        <v>0</v>
      </c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  <c r="AF31" s="407"/>
      <c r="AG31" s="407"/>
      <c r="AH31" s="2"/>
    </row>
    <row r="32" spans="1:34" ht="18.75" customHeight="1">
      <c r="C32" s="268" t="s">
        <v>231</v>
      </c>
      <c r="D32" s="268"/>
      <c r="E32" s="268"/>
      <c r="F32" s="268"/>
      <c r="G32" s="268"/>
      <c r="H32" s="268"/>
      <c r="I32" s="268"/>
      <c r="J32" s="268"/>
      <c r="K32" s="268"/>
      <c r="L32" s="268"/>
      <c r="M32" s="2"/>
      <c r="N32" s="261" t="s">
        <v>232</v>
      </c>
      <c r="O32" s="261"/>
      <c r="P32" s="261"/>
      <c r="Q32" s="407">
        <f>入力シート!AG5</f>
        <v>0</v>
      </c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2"/>
    </row>
    <row r="33" spans="1:34" ht="18.75" customHeight="1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>
      <c r="C34" s="268" t="s">
        <v>233</v>
      </c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>
        <f>入力シート!AG7</f>
        <v>0</v>
      </c>
      <c r="S34" s="268"/>
      <c r="T34" s="268"/>
      <c r="U34" s="268"/>
      <c r="V34" s="268"/>
      <c r="W34" s="268"/>
      <c r="X34" s="268"/>
      <c r="Y34" s="268"/>
      <c r="Z34" s="268">
        <f>入力シート!AG8</f>
        <v>0</v>
      </c>
      <c r="AA34" s="268"/>
      <c r="AB34" s="268"/>
      <c r="AC34" s="268"/>
      <c r="AD34" s="268"/>
      <c r="AE34" s="268"/>
      <c r="AF34" s="268"/>
      <c r="AG34" s="268"/>
      <c r="AH34" s="268"/>
    </row>
    <row r="35" spans="1:34" ht="18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>
      <c r="C36" s="268" t="s">
        <v>234</v>
      </c>
      <c r="D36" s="268"/>
      <c r="E36" s="268"/>
      <c r="F36" s="268"/>
      <c r="G36" s="268"/>
      <c r="H36" s="268"/>
      <c r="I36" s="268"/>
      <c r="J36" s="268"/>
      <c r="K36" s="268"/>
      <c r="L36" s="268"/>
      <c r="M36" s="2"/>
      <c r="N36" s="2"/>
      <c r="O36" s="2"/>
      <c r="P36" s="2"/>
      <c r="Q36" s="261">
        <f>入力シート!AG9</f>
        <v>0</v>
      </c>
      <c r="R36" s="261"/>
      <c r="S36" s="261"/>
      <c r="T36" s="261"/>
      <c r="U36" s="26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>
      <c r="C38" s="268" t="s">
        <v>235</v>
      </c>
      <c r="D38" s="268"/>
      <c r="E38" s="268"/>
      <c r="F38" s="268"/>
      <c r="G38" s="268"/>
      <c r="H38" s="268"/>
      <c r="I38" s="268"/>
      <c r="J38" s="268"/>
      <c r="K38" s="268"/>
      <c r="L38" s="268"/>
      <c r="M38" s="2"/>
      <c r="N38" s="2"/>
      <c r="O38" s="2"/>
      <c r="P38" s="2"/>
      <c r="Q38" s="268">
        <f>入力シート!AG10</f>
        <v>0</v>
      </c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"/>
      <c r="AC38" s="2"/>
      <c r="AD38" s="2"/>
      <c r="AE38" s="2"/>
      <c r="AF38" s="2"/>
      <c r="AG38" s="2"/>
      <c r="AH38" s="2"/>
    </row>
    <row r="39" spans="1:34" ht="18.75" customHeight="1">
      <c r="A39" s="1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>
      <c r="A40" s="14"/>
      <c r="C40" s="2"/>
      <c r="D40" s="2"/>
      <c r="E40" s="2"/>
      <c r="F40" s="2"/>
      <c r="G40" s="2"/>
      <c r="H40" s="2"/>
      <c r="I40" s="2"/>
      <c r="J40" s="2"/>
      <c r="K40" s="2"/>
      <c r="L40" s="414" t="s">
        <v>236</v>
      </c>
      <c r="M40" s="414"/>
      <c r="N40" s="414"/>
      <c r="O40" s="414"/>
      <c r="P40" s="414"/>
      <c r="Q40" s="415">
        <f>入力シート!G74</f>
        <v>0</v>
      </c>
      <c r="R40" s="415"/>
      <c r="S40" s="415"/>
      <c r="T40" s="415"/>
      <c r="U40" s="415"/>
      <c r="V40" s="415"/>
      <c r="W40" s="415"/>
      <c r="X40" s="414" t="s">
        <v>140</v>
      </c>
      <c r="Y40" s="414"/>
      <c r="Z40" s="414"/>
      <c r="AA40" s="414"/>
      <c r="AB40" s="415">
        <f>入力シート!R74</f>
        <v>0</v>
      </c>
      <c r="AC40" s="415"/>
      <c r="AD40" s="415"/>
      <c r="AE40" s="415"/>
      <c r="AF40" s="415"/>
      <c r="AG40" s="415"/>
      <c r="AH40" s="415"/>
    </row>
    <row r="41" spans="1:34" ht="18.75" customHeight="1">
      <c r="A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416" t="s">
        <v>142</v>
      </c>
      <c r="N41" s="416"/>
      <c r="O41" s="416"/>
      <c r="P41" s="416"/>
      <c r="Q41" s="417">
        <f>入力シート!G75</f>
        <v>0</v>
      </c>
      <c r="R41" s="417"/>
      <c r="S41" s="417"/>
      <c r="T41" s="417"/>
      <c r="U41" s="417"/>
      <c r="V41" s="417"/>
      <c r="W41" s="417"/>
      <c r="X41" s="414" t="s">
        <v>140</v>
      </c>
      <c r="Y41" s="414"/>
      <c r="Z41" s="414"/>
      <c r="AA41" s="414"/>
      <c r="AB41" s="417">
        <f>入力シート!R75</f>
        <v>0</v>
      </c>
      <c r="AC41" s="417"/>
      <c r="AD41" s="417"/>
      <c r="AE41" s="417"/>
      <c r="AF41" s="417"/>
      <c r="AG41" s="417"/>
      <c r="AH41" s="417"/>
    </row>
    <row r="42" spans="1:34" ht="18.75" customHeight="1">
      <c r="A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>
      <c r="A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>
      <c r="A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>
      <c r="A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>
      <c r="A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>
      <c r="A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>
      <c r="A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>
      <c r="A49" s="14"/>
    </row>
    <row r="50" spans="1:33" ht="18.75" customHeight="1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</sheetData>
  <sheetProtection sheet="1" objects="1" scenarios="1" selectLockedCells="1" selectUnlockedCells="1"/>
  <mergeCells count="40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Z3:AH3"/>
    <mergeCell ref="C7:Q7"/>
    <mergeCell ref="U11:AH11"/>
    <mergeCell ref="C17:AG17"/>
    <mergeCell ref="U12:AH13"/>
    <mergeCell ref="Q14:T14"/>
    <mergeCell ref="U14:AH14"/>
    <mergeCell ref="Q11:T11"/>
    <mergeCell ref="Q12:T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165D-B5AA-4E9D-96CC-0931E509AC24}">
  <sheetPr codeName="Sheet6">
    <pageSetUpPr fitToPage="1"/>
  </sheetPr>
  <dimension ref="A1:AQ68"/>
  <sheetViews>
    <sheetView showZeros="0" view="pageBreakPreview" topLeftCell="A22" zoomScale="90" zoomScaleNormal="90" zoomScaleSheetLayoutView="90" workbookViewId="0">
      <selection activeCell="Q8" sqref="Q8"/>
    </sheetView>
  </sheetViews>
  <sheetFormatPr defaultColWidth="2.375" defaultRowHeight="18.75"/>
  <cols>
    <col min="1" max="1" width="3.375" style="10" bestFit="1" customWidth="1"/>
    <col min="2" max="15" width="2.375" style="10"/>
    <col min="16" max="16" width="4.25" style="10" customWidth="1"/>
    <col min="17" max="16384" width="2.375" style="10"/>
  </cols>
  <sheetData>
    <row r="1" spans="1:43">
      <c r="B1" s="257" t="s">
        <v>237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</row>
    <row r="2" spans="1:43">
      <c r="B2" s="257" t="s">
        <v>238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</row>
    <row r="6" spans="1:43" ht="22.5" customHeight="1">
      <c r="B6" s="408" t="s">
        <v>239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408"/>
      <c r="AH6" s="408"/>
      <c r="AI6" s="408"/>
    </row>
    <row r="7" spans="1:43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10" spans="1:43">
      <c r="A10" s="17" t="s">
        <v>240</v>
      </c>
      <c r="B10" s="17"/>
      <c r="C10" s="10" t="s">
        <v>241</v>
      </c>
      <c r="AJ10" s="385" t="s">
        <v>242</v>
      </c>
      <c r="AK10" s="385"/>
      <c r="AL10" s="385"/>
      <c r="AM10" s="385"/>
      <c r="AN10" s="385" t="s">
        <v>61</v>
      </c>
      <c r="AO10" s="385"/>
      <c r="AP10" s="385"/>
      <c r="AQ10" s="385"/>
    </row>
    <row r="11" spans="1:43" ht="18.75" customHeight="1">
      <c r="A11" s="10">
        <v>1</v>
      </c>
      <c r="D11" s="48" t="str">
        <f>IF(E11=0,"","①")</f>
        <v/>
      </c>
      <c r="E11" s="428">
        <f>IF(入力シート!V42="発送費","",IF(ISNA(VLOOKUP(A11,入力シート!$B$42:$BF$44,3,FALSE)),0,VLOOKUP(A11,入力シート!$B$42:$BF$44,3,FALSE)))</f>
        <v>0</v>
      </c>
      <c r="F11" s="428"/>
      <c r="G11" s="428"/>
      <c r="H11" s="428"/>
      <c r="I11" s="428"/>
      <c r="J11" s="428"/>
      <c r="K11" s="428"/>
      <c r="L11" s="428"/>
      <c r="M11" s="428"/>
      <c r="N11" s="428"/>
      <c r="O11" s="428"/>
      <c r="P11" s="428"/>
      <c r="Q11" s="429"/>
      <c r="R11" s="429"/>
      <c r="S11" s="429"/>
      <c r="T11" s="430" t="str">
        <f>IF(E11="","",IF(ISNA(VLOOKUP(A11,入力シート!$B$42:$BF$44,56,FALSE)),"",VLOOKUP(A11,入力シート!$B$42:$BF$44,56,FALSE)))</f>
        <v/>
      </c>
      <c r="U11" s="430"/>
      <c r="V11" s="430"/>
      <c r="W11" s="430"/>
      <c r="X11" s="430"/>
      <c r="Y11" s="431"/>
      <c r="Z11" s="431"/>
      <c r="AA11" s="431"/>
      <c r="AB11" s="431"/>
      <c r="AC11" s="431"/>
      <c r="AD11" s="431"/>
      <c r="AE11" s="431"/>
      <c r="AF11" s="431"/>
      <c r="AG11" s="426"/>
      <c r="AH11" s="426"/>
      <c r="AI11" s="426"/>
      <c r="AJ11" s="424">
        <f>IF(入力シート!V42="発送費","",IF(ISNA(VLOOKUP(A11,入力シート!$B$42:$BF$44,41,FALSE)),"",VLOOKUP(A11,入力シート!$B$42:$BF$44,41,FALSE)))</f>
        <v>0</v>
      </c>
      <c r="AK11" s="424"/>
      <c r="AL11" s="424"/>
      <c r="AM11" s="424"/>
      <c r="AN11" s="424">
        <f>IF(入力シート!V42="発送費","",IF(ISNA(VLOOKUP(A11,入力シート!$B$42:$BF$44,35,FALSE)),"",VLOOKUP(A11,入力シート!$B$42:$BF$44,35,FALSE)))</f>
        <v>0</v>
      </c>
      <c r="AO11" s="424"/>
      <c r="AP11" s="424"/>
      <c r="AQ11" s="424"/>
    </row>
    <row r="12" spans="1:43" ht="18.75" customHeight="1">
      <c r="A12" s="10">
        <v>2</v>
      </c>
      <c r="D12" s="48" t="str">
        <f>IF(E12=0,"","②")</f>
        <v/>
      </c>
      <c r="E12" s="428">
        <f>IF(入力シート!V43="発送費","",IF(ISNA(VLOOKUP(A12,入力シート!$B$42:$BF$44,3,FALSE)),0,VLOOKUP(A12,入力シート!$B$42:$BF$44,3,FALSE)))</f>
        <v>0</v>
      </c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Q12" s="429"/>
      <c r="R12" s="429"/>
      <c r="S12" s="429"/>
      <c r="T12" s="430" t="str">
        <f>IF(E12="","",IF(ISNA(VLOOKUP(A12,入力シート!$B$42:$BF$44,56,FALSE)),"",VLOOKUP(A12,入力シート!$B$42:$BF$44,56,FALSE)))</f>
        <v/>
      </c>
      <c r="U12" s="430"/>
      <c r="V12" s="430"/>
      <c r="W12" s="430"/>
      <c r="X12" s="430"/>
      <c r="Y12" s="431"/>
      <c r="Z12" s="431"/>
      <c r="AA12" s="431"/>
      <c r="AB12" s="431"/>
      <c r="AC12" s="431"/>
      <c r="AD12" s="431"/>
      <c r="AE12" s="431"/>
      <c r="AF12" s="431"/>
      <c r="AG12" s="426"/>
      <c r="AH12" s="426"/>
      <c r="AI12" s="426"/>
      <c r="AJ12" s="424">
        <f>IF(入力シート!V43="発送費","",IF(ISNA(VLOOKUP(A12,入力シート!$B$42:$BF$44,41,FALSE)),"",VLOOKUP(A12,入力シート!$B$42:$BF$44,41,FALSE)))</f>
        <v>0</v>
      </c>
      <c r="AK12" s="424"/>
      <c r="AL12" s="424"/>
      <c r="AM12" s="424"/>
      <c r="AN12" s="424">
        <f>IF(入力シート!V43="発送費","",IF(ISNA(VLOOKUP(A12,入力シート!$B$42:$BF$44,35,FALSE)),"",VLOOKUP(A12,入力シート!$B$42:$BF$44,35,FALSE)))</f>
        <v>0</v>
      </c>
      <c r="AO12" s="424"/>
      <c r="AP12" s="424"/>
      <c r="AQ12" s="424"/>
    </row>
    <row r="13" spans="1:43" ht="18.75" customHeight="1">
      <c r="A13" s="10">
        <v>3</v>
      </c>
      <c r="D13" s="48" t="str">
        <f>IF(E13=0,"","③")</f>
        <v/>
      </c>
      <c r="E13" s="428">
        <f>IF(入力シート!V44="発送費","",IF(ISNA(VLOOKUP(A13,入力シート!$B$42:$BF$44,3,FALSE)),0,VLOOKUP(A13,入力シート!$B$42:$BF$44,3,FALSE)))</f>
        <v>0</v>
      </c>
      <c r="F13" s="428"/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9"/>
      <c r="R13" s="429"/>
      <c r="S13" s="429"/>
      <c r="T13" s="430" t="str">
        <f>IF(E13="","",IF(ISNA(VLOOKUP(A13,入力シート!$B$42:$BF$44,56,FALSE)),"",VLOOKUP(A13,入力シート!$B$42:$BF$44,56,FALSE)))</f>
        <v/>
      </c>
      <c r="U13" s="430"/>
      <c r="V13" s="430"/>
      <c r="W13" s="430"/>
      <c r="X13" s="430"/>
      <c r="Y13" s="431"/>
      <c r="Z13" s="431"/>
      <c r="AA13" s="431"/>
      <c r="AB13" s="431"/>
      <c r="AC13" s="431"/>
      <c r="AD13" s="431"/>
      <c r="AE13" s="431"/>
      <c r="AF13" s="431"/>
      <c r="AG13" s="426"/>
      <c r="AH13" s="426"/>
      <c r="AI13" s="426"/>
      <c r="AJ13" s="424">
        <f>IF(入力シート!V44="発送費","",IF(ISNA(VLOOKUP(A13,入力シート!$B$42:$BF$44,41,FALSE)),"",VLOOKUP(A13,入力シート!$B$42:$BF$44,41,FALSE)))</f>
        <v>0</v>
      </c>
      <c r="AK13" s="424"/>
      <c r="AL13" s="424"/>
      <c r="AM13" s="424"/>
      <c r="AN13" s="424">
        <f>IF(入力シート!V44="発送費","",IF(ISNA(VLOOKUP(A13,入力シート!$B$42:$BF$44,35,FALSE)),"",VLOOKUP(A13,入力シート!$B$42:$BF$44,35,FALSE)))</f>
        <v>0</v>
      </c>
      <c r="AO13" s="424"/>
      <c r="AP13" s="424"/>
      <c r="AQ13" s="424"/>
    </row>
    <row r="14" spans="1:43" ht="18.75" customHeight="1">
      <c r="A14" s="10">
        <v>4</v>
      </c>
      <c r="D14" s="48" t="str">
        <f>IF(E14=0,"","④")</f>
        <v/>
      </c>
      <c r="E14" s="428">
        <f>IF(入力シート!V45="発送費","",IF(ISNA(VLOOKUP(A14,入力シート!$B$42:$BF$44,3,FALSE)),0,VLOOKUP(A14,入力シート!$B$42:$BF$44,3,FALSE)))</f>
        <v>0</v>
      </c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9"/>
      <c r="R14" s="429"/>
      <c r="S14" s="429"/>
      <c r="T14" s="430" t="str">
        <f>IF(E14="","",IF(ISNA(VLOOKUP(A14,入力シート!$B$42:$BF$44,56,FALSE)),"",VLOOKUP(A14,入力シート!$B$42:$BF$44,56,FALSE)))</f>
        <v/>
      </c>
      <c r="U14" s="430"/>
      <c r="V14" s="430"/>
      <c r="W14" s="430"/>
      <c r="X14" s="430"/>
      <c r="Y14" s="431"/>
      <c r="Z14" s="431"/>
      <c r="AA14" s="431"/>
      <c r="AB14" s="431"/>
      <c r="AC14" s="431"/>
      <c r="AD14" s="431"/>
      <c r="AE14" s="431"/>
      <c r="AF14" s="431"/>
      <c r="AG14" s="426"/>
      <c r="AH14" s="426"/>
      <c r="AI14" s="426"/>
      <c r="AJ14" s="424" t="str">
        <f>IF(入力シート!V45="発送費","",IF(ISNA(VLOOKUP(A14,入力シート!$B$42:$BF$44,41,FALSE)),"",VLOOKUP(A14,入力シート!$B$42:$BF$44,41,FALSE)))</f>
        <v/>
      </c>
      <c r="AK14" s="424"/>
      <c r="AL14" s="424"/>
      <c r="AM14" s="424"/>
      <c r="AN14" s="424" t="str">
        <f>IF(入力シート!V45="発送費","",IF(ISNA(VLOOKUP(A14,入力シート!$B$42:$BF$44,35,FALSE)),"",VLOOKUP(A14,入力シート!$B$42:$BF$44,35,FALSE)))</f>
        <v/>
      </c>
      <c r="AO14" s="424"/>
      <c r="AP14" s="424"/>
      <c r="AQ14" s="424"/>
    </row>
    <row r="15" spans="1:43" ht="18.75" customHeight="1">
      <c r="A15" s="10">
        <v>5</v>
      </c>
      <c r="D15" s="48" t="str">
        <f>IF(E15=0,"","⑤")</f>
        <v/>
      </c>
      <c r="E15" s="428">
        <f>IF(入力シート!V46="発送費","",IF(ISNA(VLOOKUP(A15,入力シート!$B$42:$BF$44,3,FALSE)),0,VLOOKUP(A15,入力シート!$B$42:$BF$44,3,FALSE)))</f>
        <v>0</v>
      </c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9"/>
      <c r="R15" s="429"/>
      <c r="S15" s="429"/>
      <c r="T15" s="430" t="str">
        <f>IF(E15="","",IF(ISNA(VLOOKUP(A15,入力シート!$B$42:$BF$44,56,FALSE)),"",VLOOKUP(A15,入力シート!$B$42:$BF$44,56,FALSE)))</f>
        <v/>
      </c>
      <c r="U15" s="430"/>
      <c r="V15" s="430"/>
      <c r="W15" s="430"/>
      <c r="X15" s="430"/>
      <c r="Y15" s="431"/>
      <c r="Z15" s="431"/>
      <c r="AA15" s="431"/>
      <c r="AB15" s="431"/>
      <c r="AC15" s="431"/>
      <c r="AD15" s="431"/>
      <c r="AE15" s="431"/>
      <c r="AF15" s="431"/>
      <c r="AG15" s="426"/>
      <c r="AH15" s="426"/>
      <c r="AI15" s="426"/>
      <c r="AJ15" s="424" t="str">
        <f>IF(入力シート!V46="発送費","",IF(ISNA(VLOOKUP(A15,入力シート!$B$42:$BF$44,41,FALSE)),"",VLOOKUP(A15,入力シート!$B$42:$BF$44,41,FALSE)))</f>
        <v/>
      </c>
      <c r="AK15" s="424"/>
      <c r="AL15" s="424"/>
      <c r="AM15" s="424"/>
      <c r="AN15" s="424" t="str">
        <f>IF(入力シート!V46="発送費","",IF(ISNA(VLOOKUP(A15,入力シート!$B$42:$BF$44,35,FALSE)),"",VLOOKUP(A15,入力シート!$B$42:$BF$44,35,FALSE)))</f>
        <v/>
      </c>
      <c r="AO15" s="424"/>
      <c r="AP15" s="424"/>
      <c r="AQ15" s="424"/>
    </row>
    <row r="16" spans="1:43" ht="18.75" customHeight="1">
      <c r="A16" s="10">
        <v>6</v>
      </c>
      <c r="D16" s="48" t="str">
        <f>IF(E16=0,"","⑥")</f>
        <v/>
      </c>
      <c r="E16" s="428">
        <f>IF(入力シート!V47="発送費","",IF(ISNA(VLOOKUP(A16,入力シート!$B$42:$BF$44,3,FALSE)),0,VLOOKUP(A16,入力シート!$B$42:$BF$44,3,FALSE)))</f>
        <v>0</v>
      </c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9"/>
      <c r="R16" s="429"/>
      <c r="S16" s="429"/>
      <c r="T16" s="430" t="str">
        <f>IF(E16="","",IF(ISNA(VLOOKUP(A16,入力シート!$B$42:$BF$44,56,FALSE)),"",VLOOKUP(A16,入力シート!$B$42:$BF$44,56,FALSE)))</f>
        <v/>
      </c>
      <c r="U16" s="430"/>
      <c r="V16" s="430"/>
      <c r="W16" s="430"/>
      <c r="X16" s="430"/>
      <c r="Y16" s="431"/>
      <c r="Z16" s="431"/>
      <c r="AA16" s="431"/>
      <c r="AB16" s="431"/>
      <c r="AC16" s="431"/>
      <c r="AD16" s="431"/>
      <c r="AE16" s="431"/>
      <c r="AF16" s="431"/>
      <c r="AG16" s="426"/>
      <c r="AH16" s="426"/>
      <c r="AI16" s="426"/>
      <c r="AJ16" s="424" t="str">
        <f>IF(入力シート!V47="発送費","",IF(ISNA(VLOOKUP(A16,入力シート!$B$42:$BF$44,41,FALSE)),"",VLOOKUP(A16,入力シート!$B$42:$BF$44,41,FALSE)))</f>
        <v/>
      </c>
      <c r="AK16" s="424"/>
      <c r="AL16" s="424"/>
      <c r="AM16" s="424"/>
      <c r="AN16" s="424" t="str">
        <f>IF(入力シート!V47="発送費","",IF(ISNA(VLOOKUP(A16,入力シート!$B$42:$BF$44,35,FALSE)),"",VLOOKUP(A16,入力シート!$B$42:$BF$44,35,FALSE)))</f>
        <v/>
      </c>
      <c r="AO16" s="424"/>
      <c r="AP16" s="424"/>
      <c r="AQ16" s="424"/>
    </row>
    <row r="17" spans="1:43" ht="18.75" customHeight="1">
      <c r="A17" s="10">
        <v>7</v>
      </c>
      <c r="D17" s="48" t="str">
        <f>IF(E17=0,"","⑦")</f>
        <v/>
      </c>
      <c r="E17" s="428">
        <f>IF(入力シート!V48="発送費","",IF(ISNA(VLOOKUP(A17,入力シート!$B$42:$BF$44,3,FALSE)),0,VLOOKUP(A17,入力シート!$B$42:$BF$44,3,FALSE)))</f>
        <v>0</v>
      </c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9"/>
      <c r="R17" s="429"/>
      <c r="S17" s="429"/>
      <c r="T17" s="430" t="str">
        <f>IF(E17="","",IF(ISNA(VLOOKUP(A17,入力シート!$B$42:$BF$44,56,FALSE)),"",VLOOKUP(A17,入力シート!$B$42:$BF$44,56,FALSE)))</f>
        <v/>
      </c>
      <c r="U17" s="430"/>
      <c r="V17" s="430"/>
      <c r="W17" s="430"/>
      <c r="X17" s="430"/>
      <c r="Y17" s="431"/>
      <c r="Z17" s="431"/>
      <c r="AA17" s="431"/>
      <c r="AB17" s="431"/>
      <c r="AC17" s="431"/>
      <c r="AD17" s="431"/>
      <c r="AE17" s="431"/>
      <c r="AF17" s="431"/>
      <c r="AG17" s="426"/>
      <c r="AH17" s="426"/>
      <c r="AI17" s="426"/>
      <c r="AJ17" s="424" t="str">
        <f>IF(入力シート!V48="発送費","",IF(ISNA(VLOOKUP(A17,入力シート!$B$42:$BF$44,41,FALSE)),"",VLOOKUP(A17,入力シート!$B$42:$BF$44,41,FALSE)))</f>
        <v/>
      </c>
      <c r="AK17" s="424"/>
      <c r="AL17" s="424"/>
      <c r="AM17" s="424"/>
      <c r="AN17" s="424" t="str">
        <f>IF(入力シート!V48="発送費","",IF(ISNA(VLOOKUP(A17,入力シート!$B$42:$BF$44,35,FALSE)),"",VLOOKUP(A17,入力シート!$B$42:$BF$44,35,FALSE)))</f>
        <v/>
      </c>
      <c r="AO17" s="424"/>
      <c r="AP17" s="424"/>
      <c r="AQ17" s="424"/>
    </row>
    <row r="18" spans="1:43" ht="18.75" customHeight="1">
      <c r="A18" s="10">
        <v>8</v>
      </c>
      <c r="D18" s="48" t="str">
        <f>IF(E18=0,"","⑧")</f>
        <v/>
      </c>
      <c r="E18" s="428">
        <f>IF(入力シート!V49="発送費","",IF(ISNA(VLOOKUP(A18,入力シート!$B$42:$BF$44,3,FALSE)),0,VLOOKUP(A18,入力シート!$B$42:$BF$44,3,FALSE)))</f>
        <v>0</v>
      </c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9"/>
      <c r="R18" s="429"/>
      <c r="S18" s="429"/>
      <c r="T18" s="430" t="str">
        <f>IF(E18="","",IF(ISNA(VLOOKUP(A18,入力シート!$B$42:$BF$44,56,FALSE)),"",VLOOKUP(A18,入力シート!$B$42:$BF$44,56,FALSE)))</f>
        <v/>
      </c>
      <c r="U18" s="430"/>
      <c r="V18" s="430"/>
      <c r="W18" s="430"/>
      <c r="X18" s="430"/>
      <c r="Y18" s="431"/>
      <c r="Z18" s="431"/>
      <c r="AA18" s="431"/>
      <c r="AB18" s="431"/>
      <c r="AC18" s="431"/>
      <c r="AD18" s="431"/>
      <c r="AE18" s="431"/>
      <c r="AF18" s="431"/>
      <c r="AG18" s="426"/>
      <c r="AH18" s="426"/>
      <c r="AI18" s="426"/>
      <c r="AJ18" s="424" t="str">
        <f>IF(入力シート!V49="発送費","",IF(ISNA(VLOOKUP(A18,入力シート!$B$42:$BF$44,41,FALSE)),"",VLOOKUP(A18,入力シート!$B$42:$BF$44,41,FALSE)))</f>
        <v/>
      </c>
      <c r="AK18" s="424"/>
      <c r="AL18" s="424"/>
      <c r="AM18" s="424"/>
      <c r="AN18" s="424" t="str">
        <f>IF(入力シート!V49="発送費","",IF(ISNA(VLOOKUP(A18,入力シート!$B$42:$BF$44,35,FALSE)),"",VLOOKUP(A18,入力シート!$B$42:$BF$44,35,FALSE)))</f>
        <v/>
      </c>
      <c r="AO18" s="424"/>
      <c r="AP18" s="424"/>
      <c r="AQ18" s="424"/>
    </row>
    <row r="19" spans="1:43" ht="18.75" customHeight="1">
      <c r="A19" s="10">
        <v>9</v>
      </c>
      <c r="D19" s="48" t="str">
        <f>IF(E19=0,"","⑨")</f>
        <v/>
      </c>
      <c r="E19" s="428">
        <f>IF(入力シート!V50="発送費","",IF(ISNA(VLOOKUP(A19,入力シート!$B$42:$BF$44,3,FALSE)),0,VLOOKUP(A19,入力シート!$B$42:$BF$44,3,FALSE)))</f>
        <v>0</v>
      </c>
      <c r="F19" s="428"/>
      <c r="G19" s="428"/>
      <c r="H19" s="428"/>
      <c r="I19" s="428"/>
      <c r="J19" s="428"/>
      <c r="K19" s="428"/>
      <c r="L19" s="428"/>
      <c r="M19" s="428"/>
      <c r="N19" s="428"/>
      <c r="O19" s="428"/>
      <c r="P19" s="428"/>
      <c r="Q19" s="429"/>
      <c r="R19" s="429"/>
      <c r="S19" s="429"/>
      <c r="T19" s="430" t="str">
        <f>IF(E19="","",IF(ISNA(VLOOKUP(A19,入力シート!$B$42:$BF$44,56,FALSE)),"",VLOOKUP(A19,入力シート!$B$42:$BF$44,56,FALSE)))</f>
        <v/>
      </c>
      <c r="U19" s="430"/>
      <c r="V19" s="430"/>
      <c r="W19" s="430"/>
      <c r="X19" s="430"/>
      <c r="Y19" s="431"/>
      <c r="Z19" s="431"/>
      <c r="AA19" s="431"/>
      <c r="AB19" s="431"/>
      <c r="AC19" s="431"/>
      <c r="AD19" s="431"/>
      <c r="AE19" s="431"/>
      <c r="AF19" s="431"/>
      <c r="AG19" s="426"/>
      <c r="AH19" s="426"/>
      <c r="AI19" s="426"/>
      <c r="AJ19" s="424" t="str">
        <f>IF(入力シート!V50="発送費","",IF(ISNA(VLOOKUP(A19,入力シート!$B$42:$BF$44,41,FALSE)),"",VLOOKUP(A19,入力シート!$B$42:$BF$44,41,FALSE)))</f>
        <v/>
      </c>
      <c r="AK19" s="424"/>
      <c r="AL19" s="424"/>
      <c r="AM19" s="424"/>
      <c r="AN19" s="424" t="str">
        <f>IF(入力シート!V50="発送費","",IF(ISNA(VLOOKUP(A19,入力シート!$B$42:$BF$44,35,FALSE)),"",VLOOKUP(A19,入力シート!$B$42:$BF$44,35,FALSE)))</f>
        <v/>
      </c>
      <c r="AO19" s="424"/>
      <c r="AP19" s="424"/>
      <c r="AQ19" s="424"/>
    </row>
    <row r="20" spans="1:43" ht="18.75" customHeight="1">
      <c r="A20" s="10">
        <v>10</v>
      </c>
      <c r="D20" s="48" t="str">
        <f>IF(E20=0,"","⑩")</f>
        <v/>
      </c>
      <c r="E20" s="428">
        <f>IF(入力シート!V51="発送費","",IF(ISNA(VLOOKUP(A20,入力シート!$B$42:$BF$44,3,FALSE)),0,VLOOKUP(A20,入力シート!$B$42:$BF$44,3,FALSE)))</f>
        <v>0</v>
      </c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9"/>
      <c r="R20" s="429"/>
      <c r="S20" s="429"/>
      <c r="T20" s="430" t="str">
        <f>IF(E20="","",IF(ISNA(VLOOKUP(A20,入力シート!$B$42:$BF$44,56,FALSE)),"",VLOOKUP(A20,入力シート!$B$42:$BF$44,56,FALSE)))</f>
        <v/>
      </c>
      <c r="U20" s="430"/>
      <c r="V20" s="430"/>
      <c r="W20" s="430"/>
      <c r="X20" s="430"/>
      <c r="Y20" s="431"/>
      <c r="Z20" s="431"/>
      <c r="AA20" s="431"/>
      <c r="AB20" s="431"/>
      <c r="AC20" s="431"/>
      <c r="AD20" s="431"/>
      <c r="AE20" s="431"/>
      <c r="AF20" s="431"/>
      <c r="AG20" s="426"/>
      <c r="AH20" s="426"/>
      <c r="AI20" s="426"/>
      <c r="AJ20" s="424" t="str">
        <f>IF(入力シート!V51="発送費","",IF(ISNA(VLOOKUP(A20,入力シート!$B$42:$BF$44,41,FALSE)),"",VLOOKUP(A20,入力シート!$B$42:$BF$44,41,FALSE)))</f>
        <v/>
      </c>
      <c r="AK20" s="424"/>
      <c r="AL20" s="424"/>
      <c r="AM20" s="424"/>
      <c r="AN20" s="424" t="str">
        <f>IF(入力シート!V51="発送費","",IF(ISNA(VLOOKUP(A20,入力シート!$B$42:$BF$44,35,FALSE)),"",VLOOKUP(A20,入力シート!$B$42:$BF$44,35,FALSE)))</f>
        <v/>
      </c>
      <c r="AO20" s="424"/>
      <c r="AP20" s="424"/>
      <c r="AQ20" s="424"/>
    </row>
    <row r="21" spans="1:43"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AG21" s="426"/>
      <c r="AH21" s="426"/>
      <c r="AI21" s="426"/>
      <c r="AJ21" s="424"/>
      <c r="AK21" s="424"/>
      <c r="AL21" s="424"/>
      <c r="AM21" s="424"/>
      <c r="AN21" s="424"/>
      <c r="AO21" s="424"/>
      <c r="AP21" s="424"/>
      <c r="AQ21" s="424"/>
    </row>
    <row r="22" spans="1:43">
      <c r="C22" s="10" t="s">
        <v>243</v>
      </c>
    </row>
    <row r="23" spans="1:43">
      <c r="F23" s="424">
        <f>SUM(AJ11:AM20)</f>
        <v>0</v>
      </c>
      <c r="G23" s="424"/>
      <c r="H23" s="424"/>
      <c r="I23" s="424"/>
      <c r="J23" s="424"/>
      <c r="K23" s="424"/>
      <c r="L23" s="424"/>
      <c r="M23" s="424"/>
      <c r="N23" s="10" t="s">
        <v>166</v>
      </c>
      <c r="O23" s="385" t="s">
        <v>244</v>
      </c>
      <c r="P23" s="385"/>
      <c r="Q23" s="385"/>
      <c r="R23" s="385"/>
      <c r="S23" s="385"/>
      <c r="T23" s="385"/>
      <c r="U23" s="385"/>
      <c r="V23" s="427">
        <f>SUM(AN11:AQ20)</f>
        <v>0</v>
      </c>
      <c r="W23" s="427"/>
      <c r="X23" s="427"/>
      <c r="Y23" s="427"/>
      <c r="Z23" s="427"/>
      <c r="AA23" s="427"/>
      <c r="AD23" s="50"/>
      <c r="AE23" s="50"/>
    </row>
    <row r="24" spans="1:43">
      <c r="F24" s="51"/>
      <c r="G24" s="51"/>
      <c r="H24" s="51"/>
      <c r="I24" s="51"/>
      <c r="J24" s="51"/>
      <c r="K24" s="51"/>
      <c r="L24" s="51"/>
      <c r="M24" s="51"/>
      <c r="V24" s="424"/>
      <c r="W24" s="424"/>
      <c r="X24" s="424"/>
      <c r="Y24" s="424"/>
      <c r="Z24" s="424"/>
      <c r="AA24" s="424"/>
      <c r="AB24" s="51"/>
      <c r="AC24" s="51"/>
      <c r="AD24" s="50"/>
      <c r="AE24" s="50"/>
    </row>
    <row r="25" spans="1:43">
      <c r="C25" s="10" t="s">
        <v>245</v>
      </c>
    </row>
    <row r="26" spans="1:43">
      <c r="F26" s="425">
        <f>IF(ISNA(VLOOKUP(A11,入力シート!$B$42:$BF$44,50,FALSE)),"",VLOOKUP(A11,入力シート!$B$42:$BF$44,50,FALSE))</f>
        <v>0</v>
      </c>
      <c r="G26" s="425"/>
      <c r="H26" s="425"/>
      <c r="I26" s="425"/>
      <c r="J26" s="425"/>
      <c r="K26" s="425"/>
      <c r="L26" s="425"/>
      <c r="M26" s="425"/>
      <c r="N26" s="425"/>
    </row>
    <row r="28" spans="1:43">
      <c r="C28" s="10" t="s">
        <v>246</v>
      </c>
    </row>
    <row r="29" spans="1:43">
      <c r="E29" s="48" t="str">
        <f>D11</f>
        <v/>
      </c>
      <c r="F29" s="52"/>
      <c r="G29" s="423" t="str">
        <f>IF(E29="","",入力シート!M48&amp;入力シート!W48)</f>
        <v/>
      </c>
      <c r="H29" s="423"/>
      <c r="I29" s="423"/>
      <c r="J29" s="423"/>
      <c r="K29" s="423"/>
      <c r="L29" s="423"/>
      <c r="M29" s="423"/>
      <c r="N29" s="423"/>
      <c r="O29" s="423"/>
      <c r="P29" s="423"/>
      <c r="Q29" s="423"/>
      <c r="R29" s="423"/>
      <c r="S29" s="423"/>
      <c r="T29" s="423"/>
      <c r="U29" s="423"/>
      <c r="V29" s="423"/>
      <c r="W29" s="423"/>
      <c r="X29" s="423"/>
      <c r="Y29" s="423"/>
      <c r="Z29" s="423"/>
      <c r="AA29" s="423"/>
      <c r="AB29" s="423"/>
      <c r="AC29" s="423"/>
      <c r="AD29" s="423"/>
      <c r="AE29" s="423"/>
      <c r="AF29" s="423"/>
      <c r="AG29" s="423"/>
      <c r="AH29" s="423"/>
      <c r="AI29" s="423"/>
      <c r="AJ29" s="52"/>
    </row>
    <row r="30" spans="1:43">
      <c r="E30" s="48" t="str">
        <f t="shared" ref="E30:E38" si="0">D12</f>
        <v/>
      </c>
      <c r="F30" s="52"/>
      <c r="G30" s="423" t="str">
        <f>IF(E30="","",入力シート!M49&amp;入力シート!W49)</f>
        <v/>
      </c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3"/>
      <c r="AI30" s="423"/>
      <c r="AJ30" s="52"/>
    </row>
    <row r="31" spans="1:43">
      <c r="E31" s="48" t="str">
        <f t="shared" si="0"/>
        <v/>
      </c>
      <c r="F31" s="52"/>
      <c r="G31" s="423" t="str">
        <f>IF(E31="","",入力シート!M50&amp;入力シート!W50)</f>
        <v/>
      </c>
      <c r="H31" s="423"/>
      <c r="I31" s="423"/>
      <c r="J31" s="423"/>
      <c r="K31" s="423"/>
      <c r="L31" s="423"/>
      <c r="M31" s="423"/>
      <c r="N31" s="423"/>
      <c r="O31" s="423"/>
      <c r="P31" s="423"/>
      <c r="Q31" s="423"/>
      <c r="R31" s="423"/>
      <c r="S31" s="423"/>
      <c r="T31" s="423"/>
      <c r="U31" s="423"/>
      <c r="V31" s="423"/>
      <c r="W31" s="423"/>
      <c r="X31" s="423"/>
      <c r="Y31" s="423"/>
      <c r="Z31" s="423"/>
      <c r="AA31" s="423"/>
      <c r="AB31" s="423"/>
      <c r="AC31" s="423"/>
      <c r="AD31" s="423"/>
      <c r="AE31" s="423"/>
      <c r="AF31" s="423"/>
      <c r="AG31" s="423"/>
      <c r="AH31" s="423"/>
      <c r="AI31" s="423"/>
      <c r="AJ31" s="52"/>
    </row>
    <row r="32" spans="1:43">
      <c r="E32" s="48" t="str">
        <f t="shared" si="0"/>
        <v/>
      </c>
      <c r="F32" s="52"/>
      <c r="G32" s="423" t="str">
        <f>IF(E32="","",入力シート!M51&amp;入力シート!W51)</f>
        <v/>
      </c>
      <c r="H32" s="423"/>
      <c r="I32" s="423"/>
      <c r="J32" s="423"/>
      <c r="K32" s="423"/>
      <c r="L32" s="423"/>
      <c r="M32" s="423"/>
      <c r="N32" s="423"/>
      <c r="O32" s="423"/>
      <c r="P32" s="423"/>
      <c r="Q32" s="423"/>
      <c r="R32" s="423"/>
      <c r="S32" s="423"/>
      <c r="T32" s="423"/>
      <c r="U32" s="423"/>
      <c r="V32" s="423"/>
      <c r="W32" s="423"/>
      <c r="X32" s="423"/>
      <c r="Y32" s="423"/>
      <c r="Z32" s="423"/>
      <c r="AA32" s="423"/>
      <c r="AB32" s="423"/>
      <c r="AC32" s="423"/>
      <c r="AD32" s="423"/>
      <c r="AE32" s="423"/>
      <c r="AF32" s="423"/>
      <c r="AG32" s="423"/>
      <c r="AH32" s="423"/>
      <c r="AI32" s="423"/>
      <c r="AJ32" s="52"/>
    </row>
    <row r="33" spans="3:36">
      <c r="E33" s="48" t="str">
        <f t="shared" si="0"/>
        <v/>
      </c>
      <c r="F33" s="52"/>
      <c r="G33" s="423" t="str">
        <f>IF(E33="","",入力シート!M52&amp;入力シート!W52)</f>
        <v/>
      </c>
      <c r="H33" s="423"/>
      <c r="I33" s="423"/>
      <c r="J33" s="423"/>
      <c r="K33" s="423"/>
      <c r="L33" s="423"/>
      <c r="M33" s="423"/>
      <c r="N33" s="423"/>
      <c r="O33" s="423"/>
      <c r="P33" s="423"/>
      <c r="Q33" s="423"/>
      <c r="R33" s="423"/>
      <c r="S33" s="423"/>
      <c r="T33" s="423"/>
      <c r="U33" s="423"/>
      <c r="V33" s="423"/>
      <c r="W33" s="423"/>
      <c r="X33" s="423"/>
      <c r="Y33" s="423"/>
      <c r="Z33" s="423"/>
      <c r="AA33" s="423"/>
      <c r="AB33" s="423"/>
      <c r="AC33" s="423"/>
      <c r="AD33" s="423"/>
      <c r="AE33" s="423"/>
      <c r="AF33" s="423"/>
      <c r="AG33" s="423"/>
      <c r="AH33" s="423"/>
      <c r="AI33" s="423"/>
    </row>
    <row r="34" spans="3:36">
      <c r="E34" s="48" t="str">
        <f t="shared" si="0"/>
        <v/>
      </c>
      <c r="F34" s="52"/>
      <c r="G34" s="423" t="str">
        <f>IF(E34="","",入力シート!M53&amp;入力シート!W53)</f>
        <v/>
      </c>
      <c r="H34" s="423"/>
      <c r="I34" s="423"/>
      <c r="J34" s="423"/>
      <c r="K34" s="423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423"/>
      <c r="Y34" s="423"/>
      <c r="Z34" s="423"/>
      <c r="AA34" s="423"/>
      <c r="AB34" s="423"/>
      <c r="AC34" s="423"/>
      <c r="AD34" s="423"/>
      <c r="AE34" s="423"/>
      <c r="AF34" s="423"/>
      <c r="AG34" s="423"/>
      <c r="AH34" s="423"/>
      <c r="AI34" s="423"/>
    </row>
    <row r="35" spans="3:36">
      <c r="E35" s="48" t="str">
        <f t="shared" si="0"/>
        <v/>
      </c>
      <c r="F35" s="52"/>
      <c r="G35" s="423" t="str">
        <f>IF(E35="","",入力シート!M54&amp;入力シート!W54)</f>
        <v/>
      </c>
      <c r="H35" s="423"/>
      <c r="I35" s="423"/>
      <c r="J35" s="423"/>
      <c r="K35" s="423"/>
      <c r="L35" s="423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  <c r="AE35" s="423"/>
      <c r="AF35" s="423"/>
      <c r="AG35" s="423"/>
      <c r="AH35" s="423"/>
      <c r="AI35" s="423"/>
    </row>
    <row r="36" spans="3:36">
      <c r="E36" s="48" t="str">
        <f t="shared" si="0"/>
        <v/>
      </c>
      <c r="F36" s="52"/>
      <c r="G36" s="423" t="str">
        <f>IF(E36="","",入力シート!M55&amp;入力シート!W55)</f>
        <v/>
      </c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3"/>
      <c r="AI36" s="423"/>
    </row>
    <row r="37" spans="3:36">
      <c r="E37" s="48" t="str">
        <f t="shared" si="0"/>
        <v/>
      </c>
      <c r="F37" s="52"/>
      <c r="G37" s="423" t="str">
        <f>IF(E37="","",入力シート!M56&amp;入力シート!W56)</f>
        <v/>
      </c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423"/>
      <c r="AE37" s="423"/>
      <c r="AF37" s="423"/>
      <c r="AG37" s="423"/>
      <c r="AH37" s="423"/>
      <c r="AI37" s="423"/>
    </row>
    <row r="38" spans="3:36">
      <c r="E38" s="48" t="str">
        <f t="shared" si="0"/>
        <v/>
      </c>
      <c r="F38" s="52"/>
      <c r="G38" s="423" t="str">
        <f>IF(E38="","",入力シート!M58&amp;入力シート!W58)</f>
        <v/>
      </c>
      <c r="H38" s="423"/>
      <c r="I38" s="423"/>
      <c r="J38" s="423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423"/>
      <c r="AA38" s="423"/>
      <c r="AB38" s="423"/>
      <c r="AC38" s="423"/>
      <c r="AD38" s="423"/>
      <c r="AE38" s="423"/>
      <c r="AF38" s="423"/>
      <c r="AG38" s="423"/>
      <c r="AH38" s="423"/>
      <c r="AI38" s="423"/>
    </row>
    <row r="40" spans="3:36">
      <c r="C40" s="10" t="s">
        <v>247</v>
      </c>
    </row>
    <row r="41" spans="3:36">
      <c r="E41" s="48" t="str">
        <f t="shared" ref="E41:E50" si="1">D11</f>
        <v/>
      </c>
      <c r="F41" s="52"/>
      <c r="G41" s="423" t="str">
        <f>IF(E41="","",入力シート!M42)</f>
        <v/>
      </c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3"/>
      <c r="AI41" s="423"/>
      <c r="AJ41" s="52"/>
    </row>
    <row r="42" spans="3:36">
      <c r="E42" s="48" t="str">
        <f t="shared" si="1"/>
        <v/>
      </c>
      <c r="F42" s="52"/>
      <c r="G42" s="423" t="str">
        <f>IF(E42="","",入力シート!M43)</f>
        <v/>
      </c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423"/>
      <c r="AA42" s="423"/>
      <c r="AB42" s="423"/>
      <c r="AC42" s="423"/>
      <c r="AD42" s="423"/>
      <c r="AE42" s="423"/>
      <c r="AF42" s="423"/>
      <c r="AG42" s="423"/>
      <c r="AH42" s="423"/>
      <c r="AI42" s="423"/>
      <c r="AJ42" s="52"/>
    </row>
    <row r="43" spans="3:36">
      <c r="E43" s="48" t="str">
        <f t="shared" si="1"/>
        <v/>
      </c>
      <c r="F43" s="52"/>
      <c r="G43" s="423" t="str">
        <f>IF(E43="","",入力シート!M44)</f>
        <v/>
      </c>
      <c r="H43" s="423"/>
      <c r="I43" s="423"/>
      <c r="J43" s="423"/>
      <c r="K43" s="423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3"/>
      <c r="X43" s="423"/>
      <c r="Y43" s="423"/>
      <c r="Z43" s="423"/>
      <c r="AA43" s="423"/>
      <c r="AB43" s="423"/>
      <c r="AC43" s="423"/>
      <c r="AD43" s="423"/>
      <c r="AE43" s="423"/>
      <c r="AF43" s="423"/>
      <c r="AG43" s="423"/>
      <c r="AH43" s="423"/>
      <c r="AI43" s="423"/>
      <c r="AJ43" s="52"/>
    </row>
    <row r="44" spans="3:36">
      <c r="E44" s="48" t="str">
        <f t="shared" si="1"/>
        <v/>
      </c>
      <c r="F44" s="52"/>
      <c r="G44" s="423" t="str">
        <f>IF(E44="","",入力シート!M45)</f>
        <v/>
      </c>
      <c r="H44" s="423"/>
      <c r="I44" s="423"/>
      <c r="J44" s="423"/>
      <c r="K44" s="423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3"/>
      <c r="AG44" s="423"/>
      <c r="AH44" s="423"/>
      <c r="AI44" s="423"/>
      <c r="AJ44" s="52"/>
    </row>
    <row r="45" spans="3:36">
      <c r="E45" s="48" t="str">
        <f t="shared" si="1"/>
        <v/>
      </c>
      <c r="F45" s="52"/>
      <c r="G45" s="423" t="str">
        <f>IF(E45="","",入力シート!M46)</f>
        <v/>
      </c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</row>
    <row r="46" spans="3:36">
      <c r="E46" s="48" t="str">
        <f t="shared" si="1"/>
        <v/>
      </c>
      <c r="F46" s="52"/>
      <c r="G46" s="423" t="str">
        <f>IF(E46="","",入力シート!M47)</f>
        <v/>
      </c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3"/>
      <c r="X46" s="423"/>
      <c r="Y46" s="423"/>
      <c r="Z46" s="423"/>
      <c r="AA46" s="423"/>
      <c r="AB46" s="423"/>
      <c r="AC46" s="423"/>
      <c r="AD46" s="423"/>
      <c r="AE46" s="423"/>
      <c r="AF46" s="423"/>
      <c r="AG46" s="423"/>
      <c r="AH46" s="423"/>
      <c r="AI46" s="423"/>
    </row>
    <row r="47" spans="3:36">
      <c r="E47" s="48" t="str">
        <f t="shared" si="1"/>
        <v/>
      </c>
      <c r="F47" s="52"/>
      <c r="G47" s="423" t="str">
        <f>IF(E47="","",入力シート!M48)</f>
        <v/>
      </c>
      <c r="H47" s="423"/>
      <c r="I47" s="423"/>
      <c r="J47" s="423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3"/>
      <c r="AG47" s="423"/>
      <c r="AH47" s="423"/>
      <c r="AI47" s="423"/>
    </row>
    <row r="48" spans="3:36">
      <c r="E48" s="48" t="str">
        <f t="shared" si="1"/>
        <v/>
      </c>
      <c r="F48" s="52"/>
      <c r="G48" s="423" t="str">
        <f>IF(E48="","",入力シート!M49)</f>
        <v/>
      </c>
      <c r="H48" s="423"/>
      <c r="I48" s="423"/>
      <c r="J48" s="423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423"/>
      <c r="AE48" s="423"/>
      <c r="AF48" s="423"/>
      <c r="AG48" s="423"/>
      <c r="AH48" s="423"/>
      <c r="AI48" s="423"/>
    </row>
    <row r="49" spans="3:35">
      <c r="E49" s="48" t="str">
        <f t="shared" si="1"/>
        <v/>
      </c>
      <c r="F49" s="52"/>
      <c r="G49" s="423" t="str">
        <f>IF(E49="","",入力シート!M50)</f>
        <v/>
      </c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  <c r="S49" s="423"/>
      <c r="T49" s="423"/>
      <c r="U49" s="423"/>
      <c r="V49" s="423"/>
      <c r="W49" s="423"/>
      <c r="X49" s="423"/>
      <c r="Y49" s="423"/>
      <c r="Z49" s="423"/>
      <c r="AA49" s="423"/>
      <c r="AB49" s="423"/>
      <c r="AC49" s="423"/>
      <c r="AD49" s="423"/>
      <c r="AE49" s="423"/>
      <c r="AF49" s="423"/>
      <c r="AG49" s="423"/>
      <c r="AH49" s="423"/>
      <c r="AI49" s="423"/>
    </row>
    <row r="50" spans="3:35">
      <c r="E50" s="48" t="str">
        <f t="shared" si="1"/>
        <v/>
      </c>
      <c r="F50" s="52"/>
      <c r="G50" s="423" t="str">
        <f>IF(E50="","",入力シート!M51)</f>
        <v/>
      </c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  <c r="AG50" s="423"/>
      <c r="AH50" s="423"/>
      <c r="AI50" s="423"/>
    </row>
    <row r="52" spans="3:35">
      <c r="C52" s="10" t="s">
        <v>248</v>
      </c>
    </row>
    <row r="53" spans="3:35">
      <c r="F53" s="422" t="s">
        <v>249</v>
      </c>
      <c r="G53" s="422"/>
      <c r="H53" s="422"/>
      <c r="I53" s="422"/>
      <c r="J53" s="422"/>
      <c r="K53" s="422"/>
      <c r="L53" s="422"/>
      <c r="M53" s="422"/>
    </row>
    <row r="54" spans="3:35">
      <c r="F54" s="53"/>
      <c r="G54" s="53"/>
      <c r="H54" s="53"/>
      <c r="I54" s="53"/>
      <c r="J54" s="53"/>
      <c r="K54" s="53"/>
      <c r="L54" s="53"/>
      <c r="M54" s="53"/>
    </row>
    <row r="56" spans="3:35">
      <c r="D56" s="257" t="s">
        <v>250</v>
      </c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</row>
    <row r="57" spans="3:35">
      <c r="D57" s="421">
        <f>入力シート!F60</f>
        <v>0</v>
      </c>
      <c r="E57" s="421"/>
      <c r="F57" s="421"/>
      <c r="G57" s="421"/>
      <c r="H57" s="421"/>
      <c r="I57" s="421"/>
      <c r="J57" s="421"/>
      <c r="K57" s="421"/>
      <c r="L57" s="385" t="s">
        <v>251</v>
      </c>
      <c r="M57" s="385"/>
      <c r="N57" s="385"/>
      <c r="O57" s="385"/>
    </row>
    <row r="58" spans="3:35">
      <c r="E58" s="422" t="s">
        <v>252</v>
      </c>
      <c r="F58" s="422"/>
      <c r="G58" s="422"/>
      <c r="H58" s="422"/>
      <c r="I58" s="422"/>
      <c r="J58" s="422"/>
      <c r="K58" s="52"/>
      <c r="L58" s="52"/>
    </row>
    <row r="59" spans="3:35">
      <c r="F59" s="258" t="s">
        <v>253</v>
      </c>
      <c r="G59" s="258"/>
      <c r="H59" s="258"/>
      <c r="I59" s="258"/>
      <c r="J59" s="418">
        <f>入力シート!F61</f>
        <v>0</v>
      </c>
      <c r="K59" s="418"/>
      <c r="L59" s="418"/>
      <c r="M59" s="418"/>
      <c r="N59" s="418"/>
      <c r="O59" s="418"/>
      <c r="P59" s="418"/>
      <c r="Q59" s="17"/>
      <c r="R59" s="17"/>
      <c r="S59" s="17"/>
      <c r="T59" s="258" t="s">
        <v>254</v>
      </c>
      <c r="U59" s="258"/>
      <c r="V59" s="258"/>
      <c r="W59" s="258"/>
      <c r="X59" s="418">
        <f>入力シート!Q61</f>
        <v>0</v>
      </c>
      <c r="Y59" s="418"/>
      <c r="Z59" s="418"/>
      <c r="AA59" s="418"/>
      <c r="AB59" s="418"/>
      <c r="AC59" s="418"/>
      <c r="AD59" s="418"/>
      <c r="AE59" s="418"/>
      <c r="AF59" s="54"/>
      <c r="AG59" s="17"/>
      <c r="AH59" s="17"/>
    </row>
    <row r="60" spans="3:35">
      <c r="F60" s="44"/>
      <c r="G60" s="44"/>
      <c r="H60" s="44"/>
      <c r="I60" s="44"/>
      <c r="T60" s="44"/>
      <c r="U60" s="44"/>
      <c r="V60" s="44"/>
      <c r="W60" s="44"/>
      <c r="AF60" s="26"/>
    </row>
    <row r="61" spans="3:35">
      <c r="F61" s="258" t="s">
        <v>253</v>
      </c>
      <c r="G61" s="258"/>
      <c r="H61" s="258"/>
      <c r="I61" s="258"/>
      <c r="J61" s="418">
        <f>入力シート!F62</f>
        <v>0</v>
      </c>
      <c r="K61" s="418"/>
      <c r="L61" s="418"/>
      <c r="M61" s="418"/>
      <c r="N61" s="418"/>
      <c r="O61" s="418"/>
      <c r="P61" s="418"/>
      <c r="Q61" s="17"/>
      <c r="R61" s="17"/>
      <c r="S61" s="17"/>
      <c r="T61" s="258" t="s">
        <v>254</v>
      </c>
      <c r="U61" s="258"/>
      <c r="V61" s="258"/>
      <c r="W61" s="258"/>
      <c r="X61" s="418">
        <f>入力シート!Q62</f>
        <v>0</v>
      </c>
      <c r="Y61" s="418"/>
      <c r="Z61" s="418"/>
      <c r="AA61" s="418"/>
      <c r="AB61" s="418"/>
      <c r="AC61" s="418"/>
      <c r="AD61" s="418"/>
      <c r="AE61" s="418"/>
      <c r="AF61" s="54"/>
      <c r="AG61" s="17"/>
      <c r="AH61" s="17"/>
    </row>
    <row r="62" spans="3:35">
      <c r="F62" s="44"/>
      <c r="G62" s="44"/>
      <c r="H62" s="44"/>
      <c r="I62" s="44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44"/>
      <c r="U62" s="44"/>
      <c r="V62" s="44"/>
      <c r="W62" s="44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3:35">
      <c r="F63" s="44"/>
      <c r="G63" s="44"/>
      <c r="H63" s="44"/>
      <c r="I63" s="44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44"/>
      <c r="U63" s="44"/>
      <c r="V63" s="44"/>
      <c r="W63" s="44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3:35">
      <c r="F64" s="44"/>
      <c r="G64" s="44"/>
      <c r="H64" s="44"/>
      <c r="I64" s="44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44"/>
      <c r="U64" s="44"/>
      <c r="V64" s="44"/>
      <c r="W64" s="44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2:35">
      <c r="F65" s="44"/>
      <c r="G65" s="44"/>
      <c r="H65" s="44"/>
      <c r="I65" s="44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44"/>
      <c r="U65" s="44"/>
      <c r="V65" s="44"/>
      <c r="W65" s="44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2:35">
      <c r="B66" s="419" t="s">
        <v>255</v>
      </c>
      <c r="C66" s="419"/>
      <c r="D66" s="420" t="s">
        <v>256</v>
      </c>
      <c r="E66" s="420"/>
      <c r="F66" s="420"/>
      <c r="G66" s="420"/>
      <c r="H66" s="420"/>
      <c r="I66" s="420"/>
      <c r="J66" s="420"/>
      <c r="K66" s="420"/>
      <c r="L66" s="420"/>
      <c r="M66" s="420"/>
      <c r="N66" s="420"/>
      <c r="O66" s="420"/>
      <c r="P66" s="420"/>
      <c r="Q66" s="420"/>
      <c r="R66" s="420"/>
      <c r="S66" s="420"/>
      <c r="T66" s="420"/>
      <c r="U66" s="420"/>
      <c r="V66" s="420"/>
      <c r="W66" s="420"/>
      <c r="X66" s="420"/>
      <c r="Y66" s="420"/>
      <c r="Z66" s="420"/>
      <c r="AA66" s="420"/>
      <c r="AB66" s="420"/>
      <c r="AC66" s="420"/>
      <c r="AD66" s="420"/>
      <c r="AE66" s="420"/>
      <c r="AF66" s="420"/>
      <c r="AG66" s="420"/>
      <c r="AH66" s="420"/>
      <c r="AI66" s="420"/>
    </row>
    <row r="67" spans="2:35">
      <c r="B67" s="55"/>
      <c r="C67" s="55"/>
      <c r="D67" s="420"/>
      <c r="E67" s="420"/>
      <c r="F67" s="420"/>
      <c r="G67" s="420"/>
      <c r="H67" s="420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  <c r="T67" s="420"/>
      <c r="U67" s="420"/>
      <c r="V67" s="420"/>
      <c r="W67" s="420"/>
      <c r="X67" s="420"/>
      <c r="Y67" s="420"/>
      <c r="Z67" s="420"/>
      <c r="AA67" s="420"/>
      <c r="AB67" s="420"/>
      <c r="AC67" s="420"/>
      <c r="AD67" s="420"/>
      <c r="AE67" s="420"/>
      <c r="AF67" s="420"/>
      <c r="AG67" s="420"/>
      <c r="AH67" s="420"/>
      <c r="AI67" s="420"/>
    </row>
    <row r="68" spans="2:35">
      <c r="B68" s="56"/>
      <c r="C68" s="56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0"/>
      <c r="O68" s="420"/>
      <c r="P68" s="420"/>
      <c r="Q68" s="420"/>
      <c r="R68" s="420"/>
      <c r="S68" s="420"/>
      <c r="T68" s="420"/>
      <c r="U68" s="420"/>
      <c r="V68" s="420"/>
      <c r="W68" s="420"/>
      <c r="X68" s="420"/>
      <c r="Y68" s="420"/>
      <c r="Z68" s="420"/>
      <c r="AA68" s="420"/>
      <c r="AB68" s="420"/>
      <c r="AC68" s="420"/>
      <c r="AD68" s="420"/>
      <c r="AE68" s="420"/>
      <c r="AF68" s="420"/>
      <c r="AG68" s="420"/>
      <c r="AH68" s="420"/>
      <c r="AI68" s="420"/>
    </row>
  </sheetData>
  <sheetProtection sheet="1" selectLockedCells="1" selectUnlockedCells="1"/>
  <mergeCells count="11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3:P13"/>
    <mergeCell ref="Q13:S13"/>
    <mergeCell ref="T13:X13"/>
    <mergeCell ref="Y13:AF13"/>
    <mergeCell ref="AG13:AI13"/>
    <mergeCell ref="AJ13:AM13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5:P15"/>
    <mergeCell ref="Q15:S15"/>
    <mergeCell ref="T15:X15"/>
    <mergeCell ref="Y15:AF15"/>
    <mergeCell ref="AG15:AI15"/>
    <mergeCell ref="AJ15:AM15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7:P17"/>
    <mergeCell ref="Q17:S17"/>
    <mergeCell ref="T17:X17"/>
    <mergeCell ref="Y17:AF17"/>
    <mergeCell ref="AG17:AI17"/>
    <mergeCell ref="AJ17:AM17"/>
    <mergeCell ref="AG21:AI21"/>
    <mergeCell ref="AJ21:AM21"/>
    <mergeCell ref="AN21:AQ21"/>
    <mergeCell ref="F23:M23"/>
    <mergeCell ref="O23:U23"/>
    <mergeCell ref="V23:AA23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E19:P19"/>
    <mergeCell ref="Q19:S19"/>
    <mergeCell ref="T19:X19"/>
    <mergeCell ref="Y19:AF19"/>
    <mergeCell ref="AG19:AI19"/>
    <mergeCell ref="AJ19:AM19"/>
    <mergeCell ref="G33:AI33"/>
    <mergeCell ref="G34:AI34"/>
    <mergeCell ref="G35:AI35"/>
    <mergeCell ref="G36:AI36"/>
    <mergeCell ref="G37:AI37"/>
    <mergeCell ref="G38:AI38"/>
    <mergeCell ref="V24:AA24"/>
    <mergeCell ref="F26:N26"/>
    <mergeCell ref="G29:AI29"/>
    <mergeCell ref="G30:AI30"/>
    <mergeCell ref="G31:AI31"/>
    <mergeCell ref="G32:AI32"/>
    <mergeCell ref="G47:AI47"/>
    <mergeCell ref="G48:AI48"/>
    <mergeCell ref="G49:AI49"/>
    <mergeCell ref="G50:AI50"/>
    <mergeCell ref="F53:M53"/>
    <mergeCell ref="D56:AI56"/>
    <mergeCell ref="G41:AI41"/>
    <mergeCell ref="G42:AI42"/>
    <mergeCell ref="G43:AI43"/>
    <mergeCell ref="G44:AI44"/>
    <mergeCell ref="G45:AI45"/>
    <mergeCell ref="G46:AI46"/>
    <mergeCell ref="X59:AE59"/>
    <mergeCell ref="F61:I61"/>
    <mergeCell ref="J61:P61"/>
    <mergeCell ref="T61:W61"/>
    <mergeCell ref="X61:AE61"/>
    <mergeCell ref="B66:C66"/>
    <mergeCell ref="D66:AI68"/>
    <mergeCell ref="D57:K57"/>
    <mergeCell ref="L57:O57"/>
    <mergeCell ref="E58:J58"/>
    <mergeCell ref="F59:I59"/>
    <mergeCell ref="J59:P59"/>
    <mergeCell ref="T59:W59"/>
  </mergeCells>
  <phoneticPr fontId="5"/>
  <printOptions horizontalCentered="1"/>
  <pageMargins left="0.70866141732283461" right="0.70866141732283461" top="0.74803149606299213" bottom="0.74803149606299213" header="0.31496062992125984" footer="0.31496062992125984"/>
  <pageSetup paperSize="9" scale="63" fitToWidth="0" orientation="portrait" blackAndWhite="1" r:id="rId1"/>
  <headerFooter>
    <oddFooter xml:space="preserve">&amp;C&amp;8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見本</vt:lpstr>
      <vt:lpstr>入力シート</vt:lpstr>
      <vt:lpstr>交付申請兼実績報告書</vt:lpstr>
      <vt:lpstr>別紙</vt:lpstr>
      <vt:lpstr>請求書</vt:lpstr>
      <vt:lpstr>検収調書</vt:lpstr>
      <vt:lpstr>検収調書!Print_Area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2021-02-27T17:56:01Z</vt:filetime>
  </property>
</Properties>
</file>